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8" windowWidth="10800" windowHeight="4116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<sst xmlns="http://schemas.openxmlformats.org/spreadsheetml/2006/main" count="1067" uniqueCount="876">
  <si>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</si>
  <si>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</si>
  <si>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</si>
  <si>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</si>
  <si>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</si>
  <si>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</si>
  <si>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</si>
  <si>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</si>
  <si>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</si>
  <si>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</si>
  <si>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</si>
  <si>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</si>
  <si>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</si>
  <si>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</si>
  <si>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</si>
  <si>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</si>
  <si>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</si>
  <si>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</si>
  <si>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</si>
  <si>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</si>
  <si>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</si>
  <si>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</si>
  <si>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</si>
  <si>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</si>
  <si>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</si>
  <si>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</si>
  <si>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</si>
  <si>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</si>
  <si>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</si>
  <si>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</si>
  <si>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</si>
  <si>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</si>
  <si>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</si>
  <si>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</si>
  <si>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</si>
  <si>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</si>
  <si>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</si>
  <si>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</si>
  <si>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</si>
  <si>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</si>
  <si>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</si>
  <si>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</si>
  <si>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</si>
  <si>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</si>
  <si>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</si>
  <si>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</si>
  <si>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</si>
  <si>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</si>
  <si>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</si>
  <si>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</si>
  <si>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</si>
  <si>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</si>
  <si>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</si>
  <si>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</si>
  <si>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</si>
  <si>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</si>
  <si>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</si>
  <si>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</si>
  <si>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</si>
  <si>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</si>
  <si>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</si>
  <si>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</si>
  <si>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</si>
  <si>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</si>
  <si>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</si>
  <si>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</si>
  <si>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</si>
  <si>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</si>
  <si>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</si>
  <si>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</si>
  <si>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</si>
  <si>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</si>
  <si>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</si>
  <si>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</si>
  <si>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</si>
  <si>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</si>
  <si>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</si>
  <si>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</si>
  <si>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</si>
  <si>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</si>
  <si>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</si>
  <si>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</si>
  <si>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</si>
  <si>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</si>
  <si>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</si>
  <si>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</si>
  <si>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</si>
  <si>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</si>
  <si>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</si>
  <si>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</si>
  <si>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</si>
  <si>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</si>
  <si>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</si>
  <si>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</si>
  <si>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</si>
  <si>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</si>
  <si>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</si>
  <si>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</si>
  <si>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</si>
  <si>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</si>
  <si>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</si>
  <si>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</si>
  <si>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</si>
  <si>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</si>
  <si>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</si>
  <si>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</si>
  <si>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</si>
  <si>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</si>
  <si>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</si>
  <si>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</si>
  <si>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</si>
  <si>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</si>
  <si>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</si>
  <si>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</si>
  <si>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</si>
  <si>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</si>
  <si>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</si>
  <si>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</si>
  <si>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</si>
  <si>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</si>
  <si>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</si>
  <si>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</si>
  <si>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</si>
  <si>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</si>
  <si>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</si>
  <si>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</si>
  <si>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</si>
  <si>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</si>
  <si>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</si>
  <si>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</si>
  <si>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</si>
  <si>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</si>
  <si>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</si>
  <si>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</si>
  <si>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</si>
  <si>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</si>
  <si>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</si>
  <si>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</si>
  <si>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</si>
  <si>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</si>
  <si>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</si>
  <si>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</si>
  <si>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</si>
  <si>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</si>
  <si>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</si>
  <si>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</si>
  <si>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</si>
  <si>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</si>
  <si>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</si>
  <si>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</si>
  <si>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</si>
  <si>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</si>
  <si>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</si>
  <si>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</si>
  <si>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</si>
  <si>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</si>
  <si>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</si>
  <si>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</si>
  <si>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</si>
  <si>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</si>
  <si>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</si>
  <si>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</si>
  <si>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</si>
  <si>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</si>
  <si>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</si>
  <si>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</si>
  <si>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</si>
  <si>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</si>
  <si>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</si>
  <si>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</si>
  <si>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</si>
  <si>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</si>
  <si>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</si>
  <si>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</si>
  <si>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</si>
  <si>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</si>
  <si>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</si>
  <si>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</si>
  <si>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</si>
  <si>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</si>
  <si>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</si>
  <si>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</si>
  <si>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</si>
  <si>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</si>
  <si>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</si>
  <si>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</si>
  <si>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</si>
  <si>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</si>
  <si>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</si>
  <si>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</si>
  <si>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</si>
  <si>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</si>
  <si>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</si>
  <si>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</si>
  <si>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</si>
  <si>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</si>
  <si>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</si>
  <si>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</si>
  <si>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</si>
  <si>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</si>
  <si>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</si>
  <si>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</si>
  <si>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</si>
  <si>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</si>
  <si>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</si>
  <si>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</si>
  <si>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</si>
  <si>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</si>
  <si>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</si>
  <si>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</si>
  <si>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</si>
  <si>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</si>
  <si>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</si>
  <si>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</si>
  <si>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</si>
  <si>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</si>
  <si>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</si>
  <si>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</si>
  <si>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</si>
  <si>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</si>
  <si>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</si>
  <si>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</si>
  <si>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</si>
  <si>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</si>
  <si>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</si>
  <si>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</si>
  <si>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</si>
  <si>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</si>
  <si>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</si>
  <si>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</si>
  <si>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</si>
  <si>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</si>
  <si>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</si>
  <si>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</si>
  <si>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</si>
  <si>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</si>
  <si>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</si>
  <si>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</si>
  <si>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</si>
  <si>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</si>
  <si>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</si>
  <si>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</si>
  <si>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</si>
  <si>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</si>
  <si>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</si>
  <si>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</si>
  <si>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</si>
  <si>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</si>
  <si>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</si>
  <si>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</si>
  <si>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</si>
  <si>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</si>
  <si>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</si>
  <si>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</si>
  <si>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</si>
  <si>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</si>
  <si>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</si>
  <si>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</si>
  <si>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</si>
  <si>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</si>
  <si>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</si>
  <si>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</si>
  <si>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</si>
  <si>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</si>
  <si>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</si>
  <si>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</si>
  <si>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</si>
  <si>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</si>
  <si>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</si>
  <si>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</si>
  <si>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</si>
  <si>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</si>
  <si>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</si>
  <si>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</si>
  <si>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</si>
  <si>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</si>
  <si>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</si>
  <si>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</si>
  <si>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</si>
  <si>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</si>
  <si>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</si>
  <si>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</si>
  <si>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</si>
  <si>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</si>
  <si>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</si>
  <si>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</si>
  <si>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</si>
  <si>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</si>
  <si>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</si>
  <si>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</si>
  <si>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</si>
  <si>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</si>
  <si>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</si>
  <si>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</si>
  <si>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</si>
  <si>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</si>
  <si>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</si>
  <si>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</si>
  <si>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</si>
  <si>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</si>
  <si>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</si>
  <si>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</si>
  <si>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</si>
  <si>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</si>
  <si>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</si>
  <si>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</si>
  <si>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</si>
  <si>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</si>
  <si>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</si>
  <si>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</si>
  <si>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</si>
  <si>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</si>
  <si>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</si>
  <si>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</si>
  <si>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</si>
  <si>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</si>
  <si>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</si>
  <si>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</si>
  <si>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</si>
  <si>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</si>
  <si>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</si>
  <si>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</si>
  <si>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</si>
  <si>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</si>
  <si>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</si>
  <si>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</si>
  <si>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</si>
  <si>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</si>
  <si>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</si>
  <si>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</si>
  <si>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</si>
  <si>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</si>
  <si>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</si>
  <si>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</si>
  <si>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</si>
  <si>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</si>
  <si>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</si>
  <si>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</si>
  <si>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</si>
  <si>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</si>
  <si>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</si>
  <si>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</si>
  <si>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</si>
  <si>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</si>
  <si>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</si>
  <si>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</si>
  <si>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</si>
  <si>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</si>
  <si>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</si>
  <si>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</si>
  <si>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</si>
  <si>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</si>
  <si>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</si>
  <si>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</si>
  <si>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</si>
  <si>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</si>
  <si>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</si>
  <si>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</si>
  <si>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</si>
  <si>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</si>
  <si>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</si>
  <si>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</si>
  <si>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</si>
  <si>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</si>
  <si>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</si>
  <si>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</si>
  <si>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</si>
  <si>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</si>
  <si>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</si>
  <si>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</si>
  <si>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</si>
  <si>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</si>
  <si>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</si>
  <si>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</si>
  <si>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</si>
  <si>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</si>
  <si>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</si>
  <si>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</si>
  <si>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</si>
  <si>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</si>
  <si>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</si>
  <si>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</si>
  <si>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</si>
  <si>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</si>
  <si>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</si>
  <si>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</si>
  <si>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</si>
  <si>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</si>
  <si>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</si>
  <si>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</si>
  <si>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</si>
  <si>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</si>
  <si>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</si>
  <si>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</si>
  <si>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</si>
  <si>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</si>
  <si>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</si>
  <si>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</si>
  <si>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</si>
  <si>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</si>
  <si>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</si>
  <si>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</si>
  <si>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</si>
  <si>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</si>
  <si>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</si>
  <si>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</si>
  <si>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</si>
  <si>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</si>
  <si>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</si>
  <si>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</si>
  <si>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</si>
  <si>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</si>
  <si>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</si>
  <si>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</si>
  <si>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</si>
  <si>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</si>
  <si>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</si>
  <si>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</si>
  <si>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</si>
  <si>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</si>
  <si>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</si>
  <si>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</si>
  <si>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</si>
  <si>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</si>
  <si>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</si>
  <si>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</si>
  <si>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</si>
  <si>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</si>
  <si>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</si>
  <si>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</si>
  <si>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</si>
  <si>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</si>
  <si>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</si>
  <si>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</si>
  <si>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</si>
  <si>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</si>
  <si>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</si>
  <si>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</si>
  <si>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</si>
  <si>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</si>
  <si>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</si>
  <si>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</si>
  <si>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</si>
  <si>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</si>
  <si>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</si>
  <si>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</si>
  <si>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</si>
  <si>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</si>
  <si>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</si>
  <si>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</si>
  <si>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</si>
  <si>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</si>
  <si>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</si>
  <si>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</si>
  <si>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</si>
  <si>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</si>
  <si>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</si>
  <si>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</si>
  <si>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</si>
  <si>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</si>
  <si>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</si>
  <si>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</si>
  <si>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</si>
  <si>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</si>
  <si>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</si>
  <si>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</si>
  <si>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</si>
  <si>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</si>
  <si>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</si>
  <si>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</si>
  <si>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</si>
  <si>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</si>
  <si>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</si>
  <si>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</si>
  <si>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</si>
  <si>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</si>
  <si>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</si>
  <si>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</si>
  <si>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</si>
  <si>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</si>
  <si>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</si>
  <si>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</si>
  <si>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</si>
  <si>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</si>
  <si>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</si>
  <si>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</si>
  <si>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</si>
  <si>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</si>
  <si>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</si>
  <si>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</si>
  <si>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</si>
  <si>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</si>
  <si>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</si>
  <si>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</si>
  <si>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</si>
  <si>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</si>
  <si>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</si>
  <si>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</si>
  <si>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</si>
  <si>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</si>
  <si>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</si>
  <si>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</si>
  <si>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</si>
  <si>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</si>
  <si>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</si>
  <si>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</si>
  <si>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</si>
  <si>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</si>
  <si>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</si>
  <si>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</si>
  <si>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</si>
  <si>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</si>
  <si>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</si>
  <si>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</si>
  <si>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</si>
  <si>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</si>
  <si>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</si>
  <si>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</si>
  <si>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</si>
  <si>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</si>
  <si>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</si>
  <si>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</si>
  <si>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</si>
  <si>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</si>
  <si>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</si>
  <si>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</si>
  <si>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</si>
  <si>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</si>
  <si>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</si>
  <si>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</si>
  <si>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</si>
  <si>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</si>
  <si>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</si>
  <si>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</si>
  <si>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</si>
  <si>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</si>
  <si>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</si>
  <si>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</si>
  <si>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</si>
  <si>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</si>
  <si>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</si>
  <si>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</si>
  <si>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</si>
  <si>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</si>
  <si>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</si>
  <si>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</si>
  <si>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</si>
  <si>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</si>
  <si>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</si>
  <si>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</si>
  <si>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</si>
  <si>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</si>
  <si>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</si>
  <si>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</si>
  <si>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</si>
  <si>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</si>
  <si>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</si>
  <si>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</si>
  <si>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</si>
  <si>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</si>
  <si>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</si>
  <si>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</si>
  <si>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</si>
  <si>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</si>
  <si>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</si>
  <si>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</si>
  <si>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</si>
  <si>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</si>
  <si>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</si>
  <si>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</si>
  <si>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</si>
  <si>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</si>
  <si>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</si>
  <si>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</si>
  <si>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</si>
  <si>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</si>
  <si>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</si>
  <si>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</si>
  <si>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</si>
  <si>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</si>
  <si>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</si>
  <si>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</si>
  <si>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</si>
  <si>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</si>
  <si>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</si>
  <si>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</si>
  <si>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</si>
  <si>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</si>
  <si>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</si>
  <si>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</si>
  <si>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</si>
  <si>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</si>
  <si>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</si>
  <si>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</si>
  <si>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</si>
  <si>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</si>
  <si>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</si>
  <si>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</si>
  <si>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</si>
  <si>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</si>
  <si>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</si>
  <si>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</si>
  <si>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</si>
  <si>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</si>
  <si>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</si>
  <si>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</si>
  <si>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</si>
  <si>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</si>
  <si>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</si>
  <si>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</si>
  <si>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</si>
  <si>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</si>
  <si>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</si>
  <si>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</si>
  <si>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</si>
  <si>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</si>
  <si>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</si>
  <si>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</si>
  <si>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</si>
  <si>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</si>
  <si>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</si>
  <si>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</si>
  <si>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</si>
  <si>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</si>
  <si>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</si>
  <si>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</si>
  <si>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</si>
  <si>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</si>
  <si>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</si>
  <si>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</si>
  <si>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</si>
  <si>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</si>
  <si>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</si>
  <si>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</si>
  <si>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</si>
  <si>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</si>
  <si>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</si>
  <si>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</si>
  <si>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</si>
  <si>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</si>
  <si>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</si>
  <si>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</si>
  <si>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</si>
  <si>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</si>
  <si>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</si>
  <si>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</si>
  <si>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</si>
  <si>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</si>
  <si>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</si>
  <si>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</si>
  <si>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</si>
  <si>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</si>
  <si>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</si>
  <si>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</si>
  <si>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</si>
  <si>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</si>
  <si>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</si>
  <si>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</si>
  <si>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</si>
  <si>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</si>
  <si>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</si>
  <si>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</si>
  <si>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</si>
  <si>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</si>
  <si>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</si>
  <si>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</si>
  <si>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</si>
  <si>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</si>
  <si>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</si>
  <si>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</si>
  <si>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</si>
  <si>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</si>
  <si>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</si>
  <si>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</si>
  <si>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</si>
  <si>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</si>
  <si>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</si>
  <si>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</si>
  <si>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</si>
  <si>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</si>
  <si>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</si>
  <si>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</si>
  <si>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</si>
  <si>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</si>
  <si>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</si>
  <si>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</si>
  <si>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</si>
  <si>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</si>
  <si>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</si>
  <si>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</si>
  <si>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</si>
  <si>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</si>
  <si>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</si>
  <si>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</si>
  <si>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</si>
  <si>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</si>
  <si>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</si>
  <si>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</si>
  <si>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</si>
  <si>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</si>
  <si>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</si>
  <si>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</si>
  <si>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</si>
  <si>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</si>
  <si>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</si>
  <si>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</si>
  <si>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</si>
  <si>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</si>
  <si>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</si>
  <si>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</si>
  <si>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</si>
  <si>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</si>
  <si>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</si>
  <si>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</si>
  <si>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</si>
  <si>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</si>
  <si>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</si>
  <si>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</si>
  <si>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</si>
  <si>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</si>
  <si>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</si>
  <si>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</si>
  <si>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</si>
  <si>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</si>
  <si>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</si>
  <si>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</si>
  <si>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</si>
  <si>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</si>
  <si>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</si>
  <si>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</si>
  <si>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</si>
  <si>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</si>
  <si>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</si>
  <si>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</si>
  <si>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</si>
  <si>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</si>
  <si>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</si>
  <si>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</si>
  <si>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</si>
  <si>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</si>
  <si>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</si>
  <si>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</si>
  <si>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</si>
  <si>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</si>
  <si>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</si>
  <si>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</si>
  <si>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</si>
  <si>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</si>
  <si>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</si>
  <si>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</si>
  <si>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</si>
  <si>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</si>
  <si>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</si>
  <si>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</si>
  <si>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</si>
  <si>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</si>
  <si>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</si>
  <si>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</si>
  <si>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</si>
  <si>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</si>
  <si>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</si>
  <si>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</si>
  <si>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</si>
  <si>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</si>
  <si>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</si>
  <si>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</si>
  <si>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</si>
  <si>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</si>
  <si>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</si>
  <si>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</si>
  <si>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</si>
  <si>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</si>
  <si>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</si>
  <si>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</si>
  <si>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</si>
  <si>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</si>
  <si>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</si>
  <si>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</si>
  <si>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</si>
  <si>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</si>
  <si>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</si>
  <si>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</si>
  <si>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</si>
  <si>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</si>
  <si>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</si>
  <si>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</si>
  <si>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</si>
  <si>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</si>
  <si>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</si>
  <si>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</si>
  <si>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</si>
  <si>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</si>
  <si>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</si>
  <si>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</si>
  <si>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</si>
  <si>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</si>
  <si>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</si>
  <si>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</si>
  <si>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</si>
  <si>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</si>
  <si>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</si>
  <si>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</si>
  <si>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</si>
  <si>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</si>
  <si>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</si>
  <si>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</si>
  <si>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</si>
  <si>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</si>
  <si>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</si>
  <si>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</si>
  <si>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</si>
  <si>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</si>
  <si>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</si>
  <si>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</si>
  <si>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</si>
  <si>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</si>
  <si>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</si>
  <si>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</si>
  <si>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</si>
  <si>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</si>
  <si>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</si>
  <si>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</si>
  <si>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</si>
  <si>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</si>
  <si>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</si>
  <si>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</si>
  <si>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</si>
  <si>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</si>
  <si>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</si>
  <si>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</si>
  <si>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</si>
  <si>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</si>
  <si>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</si>
  <si>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</si>
  <si>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</si>
  <si>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</si>
  <si>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</si>
  <si>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</si>
  <si>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</si>
  <si>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</si>
  <si>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</si>
  <si>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</si>
  <si>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</si>
  <si>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</si>
  <si>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</si>
  <si>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</si>
  <si>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</si>
  <si>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</si>
  <si>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</si>
  <si>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</si>
  <si>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</si>
  <si>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</si>
  <si>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</si>
  <si>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</si>
  <si>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</si>
  <si>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</si>
  <si>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</si>
  <si>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</si>
  <si>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ДИР .БГ АД</t>
  </si>
  <si>
    <t xml:space="preserve">Вид на отчета: неконсолидиран: </t>
  </si>
  <si>
    <t>Отчетен период:31.12.2012Г.</t>
  </si>
  <si>
    <t>Дата на съставяне: 29.01.2013</t>
  </si>
  <si>
    <t>Съставител: П.Златкова</t>
  </si>
  <si>
    <t>Ръководител: Вл. Жеглов</t>
  </si>
  <si>
    <t xml:space="preserve">Дата на съставяне:        29.01.2013                               </t>
  </si>
  <si>
    <t>Съставител: П. Златкова</t>
  </si>
  <si>
    <t>П.Златкова</t>
  </si>
  <si>
    <t>Вл. Жеглов</t>
  </si>
  <si>
    <t>Дата на съставяне:29.01.2013</t>
  </si>
  <si>
    <t>Ръководител: Вл.Жеглов</t>
  </si>
  <si>
    <t xml:space="preserve">Дата на съставяне: 29.01.2013                        </t>
  </si>
  <si>
    <t xml:space="preserve">                                    Съставител: П.Златкова                    </t>
  </si>
  <si>
    <t>Ръководител: В.л.Жеглов</t>
  </si>
  <si>
    <t>Вл.Жеглов</t>
  </si>
  <si>
    <t>1. ОКАЗИОН</t>
  </si>
  <si>
    <t xml:space="preserve">Дата  на съставяне: 29.01.2013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</si>
</sst>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68">
      <selection activeCell="I96" sqref="I96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76" t="s">
        <v>858</v>
      </c>
      <c r="B3" s="577"/>
      <c r="C3" s="577"/>
      <c r="D3" s="577"/>
      <c r="E3" s="462" t="s">
        <v>158</v>
      </c>
      <c r="F3" s="217" t="s">
        <v>2</v>
      </c>
      <c r="G3" s="172"/>
      <c r="H3" s="461">
        <v>130243596</v>
      </c>
    </row>
    <row r="4" spans="1:8" ht="13.5">
      <c r="A4" s="576" t="s">
        <v>859</v>
      </c>
      <c r="B4" s="582"/>
      <c r="C4" s="582"/>
      <c r="D4" s="582"/>
      <c r="E4" s="504" t="s">
        <v>158</v>
      </c>
      <c r="F4" s="578" t="s">
        <v>3</v>
      </c>
      <c r="G4" s="579"/>
      <c r="H4" s="461" t="s">
        <v>158</v>
      </c>
    </row>
    <row r="5" spans="1:8" ht="13.5">
      <c r="A5" s="576" t="s">
        <v>860</v>
      </c>
      <c r="B5" s="577"/>
      <c r="C5" s="577"/>
      <c r="D5" s="577"/>
      <c r="E5" s="505" t="s">
        <v>158</v>
      </c>
      <c r="F5" s="170"/>
      <c r="G5" s="171"/>
      <c r="H5" s="219" t="s">
        <v>5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3.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3.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3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3.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4615</v>
      </c>
      <c r="H11" s="152">
        <v>4540</v>
      </c>
    </row>
    <row r="12" spans="1:8" ht="13.5">
      <c r="A12" s="235" t="s">
        <v>23</v>
      </c>
      <c r="B12" s="241" t="s">
        <v>24</v>
      </c>
      <c r="C12" s="151">
        <v>537</v>
      </c>
      <c r="D12" s="151">
        <v>560</v>
      </c>
      <c r="E12" s="237" t="s">
        <v>25</v>
      </c>
      <c r="F12" s="242" t="s">
        <v>26</v>
      </c>
      <c r="G12" s="153">
        <v>4615</v>
      </c>
      <c r="H12" s="153"/>
    </row>
    <row r="13" spans="1:8" ht="13.5">
      <c r="A13" s="235" t="s">
        <v>27</v>
      </c>
      <c r="B13" s="241" t="s">
        <v>28</v>
      </c>
      <c r="C13" s="151">
        <v>106</v>
      </c>
      <c r="D13" s="151">
        <v>246</v>
      </c>
      <c r="E13" s="237" t="s">
        <v>29</v>
      </c>
      <c r="F13" s="242" t="s">
        <v>30</v>
      </c>
      <c r="G13" s="153"/>
      <c r="H13" s="153"/>
    </row>
    <row r="14" spans="1:8" ht="13.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3.5">
      <c r="A15" s="235" t="s">
        <v>35</v>
      </c>
      <c r="B15" s="241" t="s">
        <v>36</v>
      </c>
      <c r="C15" s="151">
        <v>41</v>
      </c>
      <c r="D15" s="151">
        <v>105</v>
      </c>
      <c r="E15" s="243" t="s">
        <v>37</v>
      </c>
      <c r="F15" s="242" t="s">
        <v>38</v>
      </c>
      <c r="G15" s="316"/>
      <c r="H15" s="316"/>
    </row>
    <row r="16" spans="1:8" ht="13.5">
      <c r="A16" s="235" t="s">
        <v>39</v>
      </c>
      <c r="B16" s="244" t="s">
        <v>40</v>
      </c>
      <c r="C16" s="151">
        <v>58</v>
      </c>
      <c r="D16" s="151">
        <v>0</v>
      </c>
      <c r="E16" s="243" t="s">
        <v>41</v>
      </c>
      <c r="F16" s="242" t="s">
        <v>42</v>
      </c>
      <c r="G16" s="316"/>
      <c r="H16" s="316"/>
    </row>
    <row r="17" spans="1:18" ht="26.25">
      <c r="A17" s="235" t="s">
        <v>43</v>
      </c>
      <c r="B17" s="241" t="s">
        <v>44</v>
      </c>
      <c r="C17" s="151"/>
      <c r="D17" s="151">
        <v>312</v>
      </c>
      <c r="E17" s="243" t="s">
        <v>45</v>
      </c>
      <c r="F17" s="245" t="s">
        <v>46</v>
      </c>
      <c r="G17" s="154">
        <f>G11+G14+G15+G16</f>
        <v>4615</v>
      </c>
      <c r="H17" s="154">
        <f>H11+H14+H15+H16</f>
        <v>4540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47</v>
      </c>
      <c r="B18" s="241" t="s">
        <v>48</v>
      </c>
      <c r="C18" s="151">
        <v>33</v>
      </c>
      <c r="D18" s="151">
        <v>13</v>
      </c>
      <c r="E18" s="237" t="s">
        <v>49</v>
      </c>
      <c r="F18" s="246"/>
      <c r="G18" s="247"/>
      <c r="H18" s="248"/>
    </row>
    <row r="19" spans="1:15" ht="13.5">
      <c r="A19" s="235" t="s">
        <v>50</v>
      </c>
      <c r="B19" s="249" t="s">
        <v>51</v>
      </c>
      <c r="C19" s="155">
        <f>SUM(C11:C18)</f>
        <v>775</v>
      </c>
      <c r="D19" s="155">
        <f>SUM(D11:D18)</f>
        <v>1236</v>
      </c>
      <c r="E19" s="237" t="s">
        <v>52</v>
      </c>
      <c r="F19" s="242" t="s">
        <v>53</v>
      </c>
      <c r="G19" s="152">
        <v>127</v>
      </c>
      <c r="H19" s="152"/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3.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217</v>
      </c>
      <c r="H21" s="156">
        <f>SUM(H22:H24)</f>
        <v>217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217</v>
      </c>
      <c r="H22" s="152">
        <v>217</v>
      </c>
    </row>
    <row r="23" spans="1:13" ht="13.5">
      <c r="A23" s="235" t="s">
        <v>65</v>
      </c>
      <c r="B23" s="241" t="s">
        <v>66</v>
      </c>
      <c r="C23" s="151">
        <v>7</v>
      </c>
      <c r="D23" s="151">
        <v>51</v>
      </c>
      <c r="E23" s="253" t="s">
        <v>67</v>
      </c>
      <c r="F23" s="242" t="s">
        <v>68</v>
      </c>
      <c r="G23" s="152"/>
      <c r="H23" s="152"/>
      <c r="M23" s="157"/>
    </row>
    <row r="24" spans="1:8" ht="13.5">
      <c r="A24" s="235" t="s">
        <v>69</v>
      </c>
      <c r="B24" s="241" t="s">
        <v>70</v>
      </c>
      <c r="C24" s="151">
        <v>3</v>
      </c>
      <c r="D24" s="151">
        <v>3</v>
      </c>
      <c r="E24" s="237" t="s">
        <v>71</v>
      </c>
      <c r="F24" s="242" t="s">
        <v>72</v>
      </c>
      <c r="G24" s="152"/>
      <c r="H24" s="152"/>
    </row>
    <row r="25" spans="1:18" ht="13.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344</v>
      </c>
      <c r="H25" s="154">
        <f>H19+H20+H21</f>
        <v>217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77</v>
      </c>
      <c r="B26" s="241" t="s">
        <v>78</v>
      </c>
      <c r="C26" s="151">
        <v>1876</v>
      </c>
      <c r="D26" s="151">
        <v>1621</v>
      </c>
      <c r="E26" s="237" t="s">
        <v>79</v>
      </c>
      <c r="F26" s="246"/>
      <c r="G26" s="247"/>
      <c r="H26" s="248"/>
    </row>
    <row r="27" spans="1:18" ht="13.5">
      <c r="A27" s="235" t="s">
        <v>80</v>
      </c>
      <c r="B27" s="250" t="s">
        <v>81</v>
      </c>
      <c r="C27" s="155">
        <f>SUM(C23:C26)</f>
        <v>1886</v>
      </c>
      <c r="D27" s="155">
        <f>SUM(D23:D26)</f>
        <v>1675</v>
      </c>
      <c r="E27" s="253" t="s">
        <v>82</v>
      </c>
      <c r="F27" s="242" t="s">
        <v>83</v>
      </c>
      <c r="G27" s="154">
        <f>SUM(G28:G30)</f>
        <v>59</v>
      </c>
      <c r="H27" s="154">
        <f>SUM(H28:H30)</f>
        <v>244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84</v>
      </c>
      <c r="F28" s="242" t="s">
        <v>85</v>
      </c>
      <c r="G28" s="152">
        <v>59</v>
      </c>
      <c r="H28" s="152">
        <v>244</v>
      </c>
    </row>
    <row r="29" spans="1:13" ht="13.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3.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3.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3.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-356</v>
      </c>
      <c r="H32" s="316"/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-297</v>
      </c>
      <c r="H33" s="154">
        <f>H27+H31+H32</f>
        <v>244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846</v>
      </c>
      <c r="B34" s="244" t="s">
        <v>104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3.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4662</v>
      </c>
      <c r="H36" s="154">
        <f>H25+H17+H33</f>
        <v>5001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113</v>
      </c>
      <c r="B38" s="241" t="s">
        <v>114</v>
      </c>
      <c r="C38" s="151">
        <v>1</v>
      </c>
      <c r="D38" s="151">
        <v>1</v>
      </c>
      <c r="E38" s="263"/>
      <c r="F38" s="258"/>
      <c r="G38" s="259"/>
      <c r="H38" s="260"/>
    </row>
    <row r="39" spans="1:15" ht="13.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3.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3.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3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3.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3.5">
      <c r="A45" s="235" t="s">
        <v>135</v>
      </c>
      <c r="B45" s="249" t="s">
        <v>136</v>
      </c>
      <c r="C45" s="155">
        <f>C34+C39+C44</f>
        <v>1</v>
      </c>
      <c r="D45" s="155">
        <f>D34+D39+D44</f>
        <v>1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3.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3.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3.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3.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3.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25</v>
      </c>
      <c r="H53" s="152">
        <v>29</v>
      </c>
    </row>
    <row r="54" spans="1:8" ht="13.5">
      <c r="A54" s="235" t="s">
        <v>165</v>
      </c>
      <c r="B54" s="249" t="s">
        <v>166</v>
      </c>
      <c r="C54" s="151">
        <v>2</v>
      </c>
      <c r="D54" s="151">
        <v>3</v>
      </c>
      <c r="E54" s="237" t="s">
        <v>167</v>
      </c>
      <c r="F54" s="245" t="s">
        <v>168</v>
      </c>
      <c r="G54" s="152"/>
      <c r="H54" s="152"/>
    </row>
    <row r="55" spans="1:18" ht="26.25">
      <c r="A55" s="269" t="s">
        <v>169</v>
      </c>
      <c r="B55" s="270" t="s">
        <v>170</v>
      </c>
      <c r="C55" s="155">
        <f>C19+C20+C21+C27+C32+C45+C51+C53+C54</f>
        <v>2664</v>
      </c>
      <c r="D55" s="155">
        <f>D19+D20+D21+D27+D32+D45+D51+D53+D54</f>
        <v>2915</v>
      </c>
      <c r="E55" s="237" t="s">
        <v>171</v>
      </c>
      <c r="F55" s="261" t="s">
        <v>172</v>
      </c>
      <c r="G55" s="154">
        <f>G49+G51+G52+G53+G54</f>
        <v>25</v>
      </c>
      <c r="H55" s="154">
        <f>H49+H51+H52+H53+H54</f>
        <v>29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3.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3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3.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3.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27</v>
      </c>
      <c r="H61" s="154">
        <f>SUM(H62:H68)</f>
        <v>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</v>
      </c>
      <c r="H62" s="152">
        <v>1</v>
      </c>
    </row>
    <row r="63" spans="1:13" ht="13.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3.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6</v>
      </c>
      <c r="H64" s="152">
        <v>4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3.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/>
    </row>
    <row r="67" spans="1:8" ht="13.5">
      <c r="A67" s="235" t="s">
        <v>206</v>
      </c>
      <c r="B67" s="241" t="s">
        <v>207</v>
      </c>
      <c r="C67" s="151">
        <v>32</v>
      </c>
      <c r="D67" s="151"/>
      <c r="E67" s="237" t="s">
        <v>208</v>
      </c>
      <c r="F67" s="242" t="s">
        <v>209</v>
      </c>
      <c r="G67" s="152">
        <v>0</v>
      </c>
      <c r="H67" s="152"/>
    </row>
    <row r="68" spans="1:8" ht="13.5">
      <c r="A68" s="235" t="s">
        <v>210</v>
      </c>
      <c r="B68" s="241" t="s">
        <v>211</v>
      </c>
      <c r="C68" s="151">
        <v>373</v>
      </c>
      <c r="D68" s="151">
        <v>169</v>
      </c>
      <c r="E68" s="237" t="s">
        <v>212</v>
      </c>
      <c r="F68" s="242" t="s">
        <v>213</v>
      </c>
      <c r="G68" s="152">
        <v>20</v>
      </c>
      <c r="H68" s="152"/>
    </row>
    <row r="69" spans="1:8" ht="13.5">
      <c r="A69" s="235" t="s">
        <v>214</v>
      </c>
      <c r="B69" s="241" t="s">
        <v>215</v>
      </c>
      <c r="C69" s="151">
        <v>7</v>
      </c>
      <c r="D69" s="151">
        <v>18</v>
      </c>
      <c r="E69" s="251" t="s">
        <v>77</v>
      </c>
      <c r="F69" s="242" t="s">
        <v>216</v>
      </c>
      <c r="G69" s="152">
        <v>5</v>
      </c>
      <c r="H69" s="152">
        <v>1</v>
      </c>
    </row>
    <row r="70" spans="1:8" ht="13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3.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32</v>
      </c>
      <c r="H71" s="161">
        <f>H59+H60+H61+H69+H70</f>
        <v>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224</v>
      </c>
      <c r="B72" s="241" t="s">
        <v>225</v>
      </c>
      <c r="C72" s="151">
        <v>44</v>
      </c>
      <c r="D72" s="151">
        <v>86</v>
      </c>
      <c r="E72" s="243"/>
      <c r="F72" s="274"/>
      <c r="G72" s="275"/>
      <c r="H72" s="276"/>
    </row>
    <row r="73" spans="1:8" ht="13.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3.5">
      <c r="A74" s="235" t="s">
        <v>228</v>
      </c>
      <c r="B74" s="241" t="s">
        <v>229</v>
      </c>
      <c r="C74" s="151">
        <v>8</v>
      </c>
      <c r="D74" s="151">
        <v>6</v>
      </c>
      <c r="E74" s="237" t="s">
        <v>230</v>
      </c>
      <c r="F74" s="280" t="s">
        <v>231</v>
      </c>
      <c r="G74" s="152"/>
      <c r="H74" s="152"/>
    </row>
    <row r="75" spans="1:15" ht="13.5">
      <c r="A75" s="235" t="s">
        <v>75</v>
      </c>
      <c r="B75" s="249" t="s">
        <v>232</v>
      </c>
      <c r="C75" s="155">
        <f>SUM(C67:C74)</f>
        <v>464</v>
      </c>
      <c r="D75" s="155">
        <f>SUM(D67:D74)</f>
        <v>279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3.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32</v>
      </c>
      <c r="H79" s="162">
        <f>H71+H74+H75+H76</f>
        <v>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3.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3.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3.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3.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253</v>
      </c>
      <c r="B87" s="241" t="s">
        <v>254</v>
      </c>
      <c r="C87" s="151">
        <v>6</v>
      </c>
      <c r="D87" s="151">
        <v>2</v>
      </c>
      <c r="E87" s="163"/>
      <c r="F87" s="285"/>
      <c r="G87" s="285"/>
      <c r="H87" s="286"/>
      <c r="M87" s="157"/>
    </row>
    <row r="88" spans="1:8" ht="13.5">
      <c r="A88" s="235" t="s">
        <v>255</v>
      </c>
      <c r="B88" s="241" t="s">
        <v>256</v>
      </c>
      <c r="C88" s="151">
        <v>1585</v>
      </c>
      <c r="D88" s="151">
        <v>1840</v>
      </c>
      <c r="E88" s="263"/>
      <c r="F88" s="285"/>
      <c r="G88" s="285"/>
      <c r="H88" s="286"/>
    </row>
    <row r="89" spans="1:13" ht="13.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3.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3.5">
      <c r="A91" s="235" t="s">
        <v>261</v>
      </c>
      <c r="B91" s="249" t="s">
        <v>262</v>
      </c>
      <c r="C91" s="155">
        <f>SUM(C87:C90)</f>
        <v>1591</v>
      </c>
      <c r="D91" s="155">
        <f>SUM(D87:D90)</f>
        <v>1842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3.5">
      <c r="A93" s="235" t="s">
        <v>265</v>
      </c>
      <c r="B93" s="287" t="s">
        <v>266</v>
      </c>
      <c r="C93" s="155">
        <f>C64+C75+C84+C91+C92</f>
        <v>2055</v>
      </c>
      <c r="D93" s="155">
        <f>D64+D75+D84+D91+D92</f>
        <v>2121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8" t="s">
        <v>267</v>
      </c>
      <c r="B94" s="288" t="s">
        <v>268</v>
      </c>
      <c r="C94" s="164">
        <f>C93+C55</f>
        <v>4719</v>
      </c>
      <c r="D94" s="164">
        <f>D93+D55</f>
        <v>5036</v>
      </c>
      <c r="E94" s="449" t="s">
        <v>269</v>
      </c>
      <c r="F94" s="289" t="s">
        <v>270</v>
      </c>
      <c r="G94" s="165">
        <f>G36+G39+G55+G79</f>
        <v>4719</v>
      </c>
      <c r="H94" s="165">
        <f>H36+H39+H55+H79</f>
        <v>5036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3.5">
      <c r="A98" s="45" t="s">
        <v>861</v>
      </c>
      <c r="B98" s="432"/>
      <c r="C98" s="580" t="s">
        <v>862</v>
      </c>
      <c r="D98" s="580"/>
      <c r="E98" s="580"/>
      <c r="F98" s="170"/>
      <c r="G98" s="171"/>
      <c r="H98" s="172"/>
      <c r="M98" s="157"/>
    </row>
    <row r="99" spans="3:8" ht="13.5">
      <c r="C99" s="45"/>
      <c r="D99" s="1"/>
      <c r="E99" s="45"/>
      <c r="F99" s="170"/>
      <c r="G99" s="171"/>
      <c r="H99" s="172"/>
    </row>
    <row r="100" spans="1:5" ht="13.5">
      <c r="A100" s="173"/>
      <c r="B100" s="173"/>
      <c r="C100" s="580" t="s">
        <v>863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C1">
      <selection activeCell="D50" sqref="D50:H50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3.5">
      <c r="A2" s="467" t="s">
        <v>1</v>
      </c>
      <c r="B2" s="585" t="str">
        <f>'справка №1-БАЛАНС'!E3</f>
        <v> </v>
      </c>
      <c r="C2" s="585"/>
      <c r="D2" s="585"/>
      <c r="E2" s="585"/>
      <c r="F2" s="587" t="s">
        <v>2</v>
      </c>
      <c r="G2" s="587"/>
      <c r="H2" s="526">
        <f>'справка №1-БАЛАНС'!H3</f>
        <v>130243596</v>
      </c>
    </row>
    <row r="3" spans="1:8" ht="13.5">
      <c r="A3" s="467" t="s">
        <v>273</v>
      </c>
      <c r="B3" s="585" t="str">
        <f>'справка №1-БАЛАНС'!E4</f>
        <v> </v>
      </c>
      <c r="C3" s="585"/>
      <c r="D3" s="585"/>
      <c r="E3" s="585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6" t="str">
        <f>'справка №1-БАЛАНС'!E5</f>
        <v> </v>
      </c>
      <c r="C4" s="586"/>
      <c r="D4" s="586"/>
      <c r="E4" s="314"/>
      <c r="F4" s="466"/>
      <c r="G4" s="544"/>
      <c r="H4" s="547" t="s">
        <v>274</v>
      </c>
    </row>
    <row r="5" spans="1:8" ht="22.5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37</v>
      </c>
      <c r="D9" s="46">
        <v>18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726</v>
      </c>
      <c r="D10" s="46">
        <v>1885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596</v>
      </c>
      <c r="D11" s="46">
        <v>147</v>
      </c>
      <c r="E11" s="300" t="s">
        <v>291</v>
      </c>
      <c r="F11" s="549" t="s">
        <v>292</v>
      </c>
      <c r="G11" s="550">
        <v>2368</v>
      </c>
      <c r="H11" s="550">
        <v>3580</v>
      </c>
    </row>
    <row r="12" spans="1:8" ht="12">
      <c r="A12" s="298" t="s">
        <v>293</v>
      </c>
      <c r="B12" s="299" t="s">
        <v>294</v>
      </c>
      <c r="C12" s="46">
        <v>1253</v>
      </c>
      <c r="D12" s="46">
        <v>1183</v>
      </c>
      <c r="E12" s="300" t="s">
        <v>77</v>
      </c>
      <c r="F12" s="549" t="s">
        <v>295</v>
      </c>
      <c r="G12" s="550"/>
      <c r="H12" s="550">
        <v>55</v>
      </c>
    </row>
    <row r="13" spans="1:18" ht="12">
      <c r="A13" s="298" t="s">
        <v>296</v>
      </c>
      <c r="B13" s="299" t="s">
        <v>297</v>
      </c>
      <c r="C13" s="46">
        <v>109</v>
      </c>
      <c r="D13" s="46">
        <v>133</v>
      </c>
      <c r="E13" s="301" t="s">
        <v>50</v>
      </c>
      <c r="F13" s="551" t="s">
        <v>298</v>
      </c>
      <c r="G13" s="548">
        <f>SUM(G9:G12)</f>
        <v>2368</v>
      </c>
      <c r="H13" s="548">
        <f>SUM(H9:H12)</f>
        <v>3635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>
        <v>0</v>
      </c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16</v>
      </c>
      <c r="D16" s="47">
        <v>45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2737</v>
      </c>
      <c r="D19" s="49">
        <f>SUM(D9:D15)+D16</f>
        <v>3411</v>
      </c>
      <c r="E19" s="304" t="s">
        <v>315</v>
      </c>
      <c r="F19" s="552" t="s">
        <v>316</v>
      </c>
      <c r="G19" s="550">
        <v>20</v>
      </c>
      <c r="H19" s="550">
        <v>54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>
        <v>1</v>
      </c>
      <c r="D24" s="46"/>
      <c r="E24" s="301" t="s">
        <v>102</v>
      </c>
      <c r="F24" s="554" t="s">
        <v>332</v>
      </c>
      <c r="G24" s="548">
        <f>SUM(G19:G23)</f>
        <v>20</v>
      </c>
      <c r="H24" s="548">
        <f>SUM(H19:H23)</f>
        <v>54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6</v>
      </c>
      <c r="D25" s="46">
        <v>4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7</v>
      </c>
      <c r="D26" s="49">
        <f>SUM(D22:D25)</f>
        <v>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2744</v>
      </c>
      <c r="D28" s="50">
        <f>D26+D19</f>
        <v>3415</v>
      </c>
      <c r="E28" s="127" t="s">
        <v>337</v>
      </c>
      <c r="F28" s="554" t="s">
        <v>338</v>
      </c>
      <c r="G28" s="548">
        <f>G13+G15+G24</f>
        <v>2388</v>
      </c>
      <c r="H28" s="548">
        <f>H13+H15+H24</f>
        <v>3689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274</v>
      </c>
      <c r="E30" s="127" t="s">
        <v>341</v>
      </c>
      <c r="F30" s="554" t="s">
        <v>342</v>
      </c>
      <c r="G30" s="53">
        <f>IF((C28-G28)&gt;0,C28-G28,0)</f>
        <v>356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343</v>
      </c>
      <c r="C31" s="46"/>
      <c r="D31" s="46"/>
      <c r="E31" s="296" t="s">
        <v>851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2744</v>
      </c>
      <c r="D33" s="49">
        <f>D28-D31+D32</f>
        <v>3415</v>
      </c>
      <c r="E33" s="127" t="s">
        <v>351</v>
      </c>
      <c r="F33" s="554" t="s">
        <v>352</v>
      </c>
      <c r="G33" s="53">
        <f>G32-G31+G28</f>
        <v>2388</v>
      </c>
      <c r="H33" s="53">
        <f>H32-H31+H28</f>
        <v>3689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274</v>
      </c>
      <c r="E34" s="128" t="s">
        <v>355</v>
      </c>
      <c r="F34" s="554" t="s">
        <v>356</v>
      </c>
      <c r="G34" s="548">
        <f>IF((C33-G33)&gt;0,C33-G33,0)</f>
        <v>356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30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30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244</v>
      </c>
      <c r="E39" s="313" t="s">
        <v>367</v>
      </c>
      <c r="F39" s="558" t="s">
        <v>368</v>
      </c>
      <c r="G39" s="559">
        <f>IF(G34&gt;0,IF(C35+G34&lt;0,0,C35+G34),IF(C34-C35&lt;0,C35-C34,0))</f>
        <v>356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244</v>
      </c>
      <c r="E41" s="127" t="s">
        <v>374</v>
      </c>
      <c r="F41" s="571" t="s">
        <v>375</v>
      </c>
      <c r="G41" s="52">
        <f>IF(C39=0,IF(G39-G40&gt;0,G39-G40+C40,0),IF(C39-C40&lt;0,C40-C39+G40,0))</f>
        <v>356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2744</v>
      </c>
      <c r="D42" s="53">
        <f>D33+D35+D39</f>
        <v>3689</v>
      </c>
      <c r="E42" s="128" t="s">
        <v>378</v>
      </c>
      <c r="F42" s="129" t="s">
        <v>379</v>
      </c>
      <c r="G42" s="53">
        <f>G39+G33</f>
        <v>2744</v>
      </c>
      <c r="H42" s="53">
        <f>H39+H33</f>
        <v>3689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41303</v>
      </c>
      <c r="C48" s="427" t="s">
        <v>380</v>
      </c>
      <c r="D48" s="583" t="s">
        <v>866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4" t="s">
        <v>867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28">
      <selection activeCell="E15" sqref="E15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>
        <f>'справка №1-БАЛАНС'!H3</f>
        <v>130243596</v>
      </c>
      <c r="E4" s="323"/>
      <c r="F4" s="323"/>
    </row>
    <row r="5" spans="1:4" ht="13.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2411</v>
      </c>
      <c r="D10" s="54">
        <v>3933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-782</v>
      </c>
      <c r="D11" s="54">
        <v>-2327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-1499</v>
      </c>
      <c r="D13" s="54">
        <v>-1276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-8</v>
      </c>
      <c r="D15" s="54">
        <v>-64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-250</v>
      </c>
      <c r="D19" s="54">
        <v>-263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-128</v>
      </c>
      <c r="D20" s="55">
        <f>SUM(D10:D19)</f>
        <v>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-139</v>
      </c>
      <c r="D22" s="54">
        <v>-1021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14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-5</v>
      </c>
      <c r="D24" s="54">
        <v>70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>
        <v>27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-144</v>
      </c>
      <c r="D32" s="55">
        <f>SUM(D22:D31)</f>
        <v>-910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202</v>
      </c>
      <c r="D34" s="54">
        <v>200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>
        <v>-3</v>
      </c>
      <c r="E38" s="130"/>
      <c r="F38" s="130"/>
    </row>
    <row r="39" spans="1:6" ht="12">
      <c r="A39" s="332" t="s">
        <v>440</v>
      </c>
      <c r="B39" s="333" t="s">
        <v>441</v>
      </c>
      <c r="C39" s="54">
        <v>20</v>
      </c>
      <c r="D39" s="54">
        <v>50</v>
      </c>
      <c r="E39" s="130"/>
      <c r="F39" s="130"/>
    </row>
    <row r="40" spans="1:6" ht="12">
      <c r="A40" s="332" t="s">
        <v>442</v>
      </c>
      <c r="B40" s="333" t="s">
        <v>443</v>
      </c>
      <c r="C40" s="54">
        <v>-185</v>
      </c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-16</v>
      </c>
      <c r="D41" s="54">
        <v>-6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21</v>
      </c>
      <c r="D42" s="55">
        <f>SUM(D34:D41)</f>
        <v>241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-251</v>
      </c>
      <c r="D43" s="55">
        <f>D42+D32+D20</f>
        <v>-666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1842</v>
      </c>
      <c r="D44" s="132">
        <v>2508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1591</v>
      </c>
      <c r="D45" s="55">
        <f>D44+D43</f>
        <v>1842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865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863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38" sqref="A38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130243596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 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57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4540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217</v>
      </c>
      <c r="G11" s="58">
        <f>'справка №1-БАЛАНС'!H23</f>
        <v>0</v>
      </c>
      <c r="H11" s="60"/>
      <c r="I11" s="58">
        <f>'справка №1-БАЛАНС'!H28+'справка №1-БАЛАНС'!H31</f>
        <v>244</v>
      </c>
      <c r="J11" s="58">
        <f>'справка №1-БАЛАНС'!H29+'справка №1-БАЛАНС'!H32</f>
        <v>0</v>
      </c>
      <c r="K11" s="60"/>
      <c r="L11" s="344">
        <f>SUM(C11:K11)</f>
        <v>5001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4540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217</v>
      </c>
      <c r="G15" s="61">
        <f t="shared" si="2"/>
        <v>0</v>
      </c>
      <c r="H15" s="61">
        <f t="shared" si="2"/>
        <v>0</v>
      </c>
      <c r="I15" s="61">
        <f t="shared" si="2"/>
        <v>244</v>
      </c>
      <c r="J15" s="61">
        <f t="shared" si="2"/>
        <v>0</v>
      </c>
      <c r="K15" s="61">
        <f t="shared" si="2"/>
        <v>0</v>
      </c>
      <c r="L15" s="344">
        <f t="shared" si="1"/>
        <v>5001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-356</v>
      </c>
      <c r="K16" s="60"/>
      <c r="L16" s="344">
        <f t="shared" si="1"/>
        <v>-356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-185</v>
      </c>
      <c r="J17" s="62">
        <f>J18+J19</f>
        <v>0</v>
      </c>
      <c r="K17" s="62">
        <f t="shared" si="3"/>
        <v>0</v>
      </c>
      <c r="L17" s="344">
        <f t="shared" si="1"/>
        <v>-185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>
        <v>-185</v>
      </c>
      <c r="J18" s="60"/>
      <c r="K18" s="60"/>
      <c r="L18" s="344">
        <f t="shared" si="1"/>
        <v>-185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75</v>
      </c>
      <c r="D28" s="60">
        <v>127</v>
      </c>
      <c r="E28" s="60"/>
      <c r="F28" s="60"/>
      <c r="G28" s="60"/>
      <c r="H28" s="60"/>
      <c r="I28" s="60"/>
      <c r="J28" s="60"/>
      <c r="K28" s="60"/>
      <c r="L28" s="344">
        <f t="shared" si="1"/>
        <v>202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4615</v>
      </c>
      <c r="D29" s="59">
        <f aca="true" t="shared" si="6" ref="D29:M29">D17+D20+D21+D24+D28+D27+D15+D16</f>
        <v>127</v>
      </c>
      <c r="E29" s="59">
        <f t="shared" si="6"/>
        <v>0</v>
      </c>
      <c r="F29" s="59">
        <f t="shared" si="6"/>
        <v>217</v>
      </c>
      <c r="G29" s="59">
        <f t="shared" si="6"/>
        <v>0</v>
      </c>
      <c r="H29" s="59">
        <f t="shared" si="6"/>
        <v>0</v>
      </c>
      <c r="I29" s="59">
        <f t="shared" si="6"/>
        <v>59</v>
      </c>
      <c r="J29" s="59">
        <f t="shared" si="6"/>
        <v>-356</v>
      </c>
      <c r="K29" s="59">
        <f t="shared" si="6"/>
        <v>0</v>
      </c>
      <c r="L29" s="344">
        <f t="shared" si="1"/>
        <v>4662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4615</v>
      </c>
      <c r="D32" s="59">
        <f t="shared" si="7"/>
        <v>127</v>
      </c>
      <c r="E32" s="59">
        <f t="shared" si="7"/>
        <v>0</v>
      </c>
      <c r="F32" s="59">
        <f t="shared" si="7"/>
        <v>217</v>
      </c>
      <c r="G32" s="59">
        <f t="shared" si="7"/>
        <v>0</v>
      </c>
      <c r="H32" s="59">
        <f t="shared" si="7"/>
        <v>0</v>
      </c>
      <c r="I32" s="59">
        <f t="shared" si="7"/>
        <v>59</v>
      </c>
      <c r="J32" s="59">
        <f t="shared" si="7"/>
        <v>-356</v>
      </c>
      <c r="K32" s="59">
        <f t="shared" si="7"/>
        <v>0</v>
      </c>
      <c r="L32" s="344">
        <f t="shared" si="1"/>
        <v>4662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1" t="s">
        <v>816</v>
      </c>
      <c r="E38" s="591"/>
      <c r="F38" s="591" t="s">
        <v>866</v>
      </c>
      <c r="G38" s="591"/>
      <c r="H38" s="591"/>
      <c r="I38" s="591"/>
      <c r="J38" s="15" t="s">
        <v>852</v>
      </c>
      <c r="K38" s="15"/>
      <c r="L38" s="591" t="s">
        <v>867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N13">
      <selection activeCell="O45" sqref="O45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382</v>
      </c>
      <c r="B2" s="598"/>
      <c r="C2" s="599" t="str">
        <f>'справка №1-БАЛАНС'!E3</f>
        <v> 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130243596</v>
      </c>
      <c r="P2" s="483"/>
      <c r="Q2" s="483"/>
      <c r="R2" s="526"/>
    </row>
    <row r="3" spans="1:18" ht="13.5">
      <c r="A3" s="597" t="s">
        <v>4</v>
      </c>
      <c r="B3" s="598"/>
      <c r="C3" s="600" t="str">
        <f>'справка №1-БАЛАНС'!E5</f>
        <v> 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3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6" t="s">
        <v>462</v>
      </c>
      <c r="B5" s="607"/>
      <c r="C5" s="610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3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3" t="s">
        <v>527</v>
      </c>
      <c r="R5" s="603" t="s">
        <v>528</v>
      </c>
    </row>
    <row r="6" spans="1:18" s="100" customFormat="1" ht="45">
      <c r="A6" s="608"/>
      <c r="B6" s="609"/>
      <c r="C6" s="611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4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4"/>
      <c r="R6" s="604"/>
    </row>
    <row r="7" spans="1:18" s="100" customFormat="1" ht="11.25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564</v>
      </c>
      <c r="E10" s="189"/>
      <c r="F10" s="189"/>
      <c r="G10" s="74">
        <f aca="true" t="shared" si="2" ref="G10:G39">D10+E10-F10</f>
        <v>564</v>
      </c>
      <c r="H10" s="65"/>
      <c r="I10" s="65"/>
      <c r="J10" s="74">
        <f aca="true" t="shared" si="3" ref="J10:J39">G10+H10-I10</f>
        <v>564</v>
      </c>
      <c r="K10" s="65">
        <v>4</v>
      </c>
      <c r="L10" s="65">
        <v>23</v>
      </c>
      <c r="M10" s="65"/>
      <c r="N10" s="74">
        <f aca="true" t="shared" si="4" ref="N10:N39">K10+L10-M10</f>
        <v>27</v>
      </c>
      <c r="O10" s="65"/>
      <c r="P10" s="65"/>
      <c r="Q10" s="74">
        <f t="shared" si="0"/>
        <v>27</v>
      </c>
      <c r="R10" s="74">
        <f t="shared" si="1"/>
        <v>537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637</v>
      </c>
      <c r="E11" s="189">
        <v>99</v>
      </c>
      <c r="F11" s="189"/>
      <c r="G11" s="74">
        <f t="shared" si="2"/>
        <v>736</v>
      </c>
      <c r="H11" s="65"/>
      <c r="I11" s="65"/>
      <c r="J11" s="74">
        <f t="shared" si="3"/>
        <v>736</v>
      </c>
      <c r="K11" s="65">
        <v>399</v>
      </c>
      <c r="L11" s="65">
        <v>231</v>
      </c>
      <c r="M11" s="65"/>
      <c r="N11" s="74">
        <f t="shared" si="4"/>
        <v>630</v>
      </c>
      <c r="O11" s="65"/>
      <c r="P11" s="65"/>
      <c r="Q11" s="74">
        <f t="shared" si="0"/>
        <v>630</v>
      </c>
      <c r="R11" s="74">
        <f t="shared" si="1"/>
        <v>106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1</v>
      </c>
      <c r="E12" s="189"/>
      <c r="F12" s="189"/>
      <c r="G12" s="74">
        <f t="shared" si="2"/>
        <v>1</v>
      </c>
      <c r="H12" s="65"/>
      <c r="I12" s="65"/>
      <c r="J12" s="74">
        <f t="shared" si="3"/>
        <v>1</v>
      </c>
      <c r="K12" s="65">
        <v>1</v>
      </c>
      <c r="L12" s="65"/>
      <c r="M12" s="65"/>
      <c r="N12" s="74">
        <f t="shared" si="4"/>
        <v>1</v>
      </c>
      <c r="O12" s="65"/>
      <c r="P12" s="65"/>
      <c r="Q12" s="74">
        <f t="shared" si="0"/>
        <v>1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310</v>
      </c>
      <c r="E13" s="189"/>
      <c r="F13" s="189"/>
      <c r="G13" s="74">
        <f t="shared" si="2"/>
        <v>310</v>
      </c>
      <c r="H13" s="65"/>
      <c r="I13" s="65"/>
      <c r="J13" s="74">
        <f t="shared" si="3"/>
        <v>310</v>
      </c>
      <c r="K13" s="65">
        <v>205</v>
      </c>
      <c r="L13" s="65">
        <v>64</v>
      </c>
      <c r="M13" s="65"/>
      <c r="N13" s="74">
        <f t="shared" si="4"/>
        <v>269</v>
      </c>
      <c r="O13" s="65"/>
      <c r="P13" s="65"/>
      <c r="Q13" s="74">
        <f t="shared" si="0"/>
        <v>269</v>
      </c>
      <c r="R13" s="74">
        <f t="shared" si="1"/>
        <v>41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2</v>
      </c>
      <c r="E14" s="189">
        <v>67</v>
      </c>
      <c r="F14" s="189"/>
      <c r="G14" s="74">
        <f t="shared" si="2"/>
        <v>69</v>
      </c>
      <c r="H14" s="65"/>
      <c r="I14" s="65"/>
      <c r="J14" s="74">
        <f t="shared" si="3"/>
        <v>69</v>
      </c>
      <c r="K14" s="65">
        <v>1</v>
      </c>
      <c r="L14" s="65">
        <v>10</v>
      </c>
      <c r="M14" s="65"/>
      <c r="N14" s="74">
        <f t="shared" si="4"/>
        <v>11</v>
      </c>
      <c r="O14" s="65"/>
      <c r="P14" s="65"/>
      <c r="Q14" s="74">
        <f t="shared" si="0"/>
        <v>11</v>
      </c>
      <c r="R14" s="74">
        <f t="shared" si="1"/>
        <v>58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54</v>
      </c>
      <c r="E15" s="457"/>
      <c r="F15" s="457">
        <v>54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26</v>
      </c>
      <c r="E16" s="189">
        <v>27</v>
      </c>
      <c r="F16" s="189"/>
      <c r="G16" s="74">
        <f t="shared" si="2"/>
        <v>53</v>
      </c>
      <c r="H16" s="65"/>
      <c r="I16" s="65"/>
      <c r="J16" s="74">
        <f t="shared" si="3"/>
        <v>53</v>
      </c>
      <c r="K16" s="65">
        <v>12</v>
      </c>
      <c r="L16" s="65">
        <v>8</v>
      </c>
      <c r="M16" s="65"/>
      <c r="N16" s="74">
        <f t="shared" si="4"/>
        <v>20</v>
      </c>
      <c r="O16" s="65"/>
      <c r="P16" s="65"/>
      <c r="Q16" s="74">
        <f aca="true" t="shared" si="5" ref="Q16:Q25">N16+O16-P16</f>
        <v>20</v>
      </c>
      <c r="R16" s="74">
        <f aca="true" t="shared" si="6" ref="R16:R25">J16-Q16</f>
        <v>33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1594</v>
      </c>
      <c r="E17" s="194">
        <f>SUM(E9:E16)</f>
        <v>193</v>
      </c>
      <c r="F17" s="194">
        <f>SUM(F9:F16)</f>
        <v>54</v>
      </c>
      <c r="G17" s="74">
        <f t="shared" si="2"/>
        <v>1733</v>
      </c>
      <c r="H17" s="75">
        <f>SUM(H9:H16)</f>
        <v>0</v>
      </c>
      <c r="I17" s="75">
        <f>SUM(I9:I16)</f>
        <v>0</v>
      </c>
      <c r="J17" s="74">
        <f t="shared" si="3"/>
        <v>1733</v>
      </c>
      <c r="K17" s="75">
        <f>SUM(K9:K16)</f>
        <v>622</v>
      </c>
      <c r="L17" s="75">
        <f>SUM(L9:L16)</f>
        <v>336</v>
      </c>
      <c r="M17" s="75">
        <f>SUM(M9:M16)</f>
        <v>0</v>
      </c>
      <c r="N17" s="74">
        <f t="shared" si="4"/>
        <v>958</v>
      </c>
      <c r="O17" s="75">
        <f>SUM(O9:O16)</f>
        <v>0</v>
      </c>
      <c r="P17" s="75">
        <f>SUM(P9:P16)</f>
        <v>0</v>
      </c>
      <c r="Q17" s="74">
        <f t="shared" si="5"/>
        <v>958</v>
      </c>
      <c r="R17" s="74">
        <f t="shared" si="6"/>
        <v>775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400</v>
      </c>
      <c r="E21" s="189"/>
      <c r="F21" s="189"/>
      <c r="G21" s="74">
        <f t="shared" si="2"/>
        <v>400</v>
      </c>
      <c r="H21" s="65"/>
      <c r="I21" s="65"/>
      <c r="J21" s="74">
        <f t="shared" si="3"/>
        <v>400</v>
      </c>
      <c r="K21" s="65">
        <v>348</v>
      </c>
      <c r="L21" s="65">
        <v>45</v>
      </c>
      <c r="M21" s="65"/>
      <c r="N21" s="74">
        <f t="shared" si="4"/>
        <v>393</v>
      </c>
      <c r="O21" s="65"/>
      <c r="P21" s="65"/>
      <c r="Q21" s="74">
        <f t="shared" si="5"/>
        <v>393</v>
      </c>
      <c r="R21" s="74">
        <f t="shared" si="6"/>
        <v>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12</v>
      </c>
      <c r="E22" s="189"/>
      <c r="F22" s="189"/>
      <c r="G22" s="74">
        <f t="shared" si="2"/>
        <v>12</v>
      </c>
      <c r="H22" s="65"/>
      <c r="I22" s="65"/>
      <c r="J22" s="74">
        <f t="shared" si="3"/>
        <v>12</v>
      </c>
      <c r="K22" s="65">
        <v>6</v>
      </c>
      <c r="L22" s="65">
        <v>3</v>
      </c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1943</v>
      </c>
      <c r="E24" s="189">
        <v>260</v>
      </c>
      <c r="F24" s="189"/>
      <c r="G24" s="74">
        <f t="shared" si="2"/>
        <v>2203</v>
      </c>
      <c r="H24" s="65"/>
      <c r="I24" s="65"/>
      <c r="J24" s="74">
        <f t="shared" si="3"/>
        <v>2203</v>
      </c>
      <c r="K24" s="65">
        <v>115</v>
      </c>
      <c r="L24" s="65">
        <v>212</v>
      </c>
      <c r="M24" s="65"/>
      <c r="N24" s="74">
        <f t="shared" si="4"/>
        <v>327</v>
      </c>
      <c r="O24" s="65"/>
      <c r="P24" s="65"/>
      <c r="Q24" s="74">
        <f t="shared" si="5"/>
        <v>327</v>
      </c>
      <c r="R24" s="74">
        <f t="shared" si="6"/>
        <v>1876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2355</v>
      </c>
      <c r="E25" s="190">
        <f aca="true" t="shared" si="7" ref="E25:P25">SUM(E21:E24)</f>
        <v>260</v>
      </c>
      <c r="F25" s="190">
        <f t="shared" si="7"/>
        <v>0</v>
      </c>
      <c r="G25" s="67">
        <f t="shared" si="2"/>
        <v>2615</v>
      </c>
      <c r="H25" s="66">
        <f t="shared" si="7"/>
        <v>0</v>
      </c>
      <c r="I25" s="66">
        <f t="shared" si="7"/>
        <v>0</v>
      </c>
      <c r="J25" s="67">
        <f t="shared" si="3"/>
        <v>2615</v>
      </c>
      <c r="K25" s="66">
        <f t="shared" si="7"/>
        <v>469</v>
      </c>
      <c r="L25" s="66">
        <f t="shared" si="7"/>
        <v>260</v>
      </c>
      <c r="M25" s="66">
        <f t="shared" si="7"/>
        <v>0</v>
      </c>
      <c r="N25" s="67">
        <f t="shared" si="4"/>
        <v>729</v>
      </c>
      <c r="O25" s="66">
        <f t="shared" si="7"/>
        <v>0</v>
      </c>
      <c r="P25" s="66">
        <f t="shared" si="7"/>
        <v>0</v>
      </c>
      <c r="Q25" s="67">
        <f t="shared" si="5"/>
        <v>729</v>
      </c>
      <c r="R25" s="67">
        <f t="shared" si="6"/>
        <v>1886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1</v>
      </c>
      <c r="E31" s="189"/>
      <c r="F31" s="189"/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3950</v>
      </c>
      <c r="E40" s="438">
        <f>E17+E18+E19+E25+E38+E39</f>
        <v>453</v>
      </c>
      <c r="F40" s="438">
        <f aca="true" t="shared" si="13" ref="F40:R40">F17+F18+F19+F25+F38+F39</f>
        <v>54</v>
      </c>
      <c r="G40" s="438">
        <f t="shared" si="13"/>
        <v>4349</v>
      </c>
      <c r="H40" s="438">
        <f t="shared" si="13"/>
        <v>0</v>
      </c>
      <c r="I40" s="438">
        <f t="shared" si="13"/>
        <v>0</v>
      </c>
      <c r="J40" s="438">
        <f t="shared" si="13"/>
        <v>4349</v>
      </c>
      <c r="K40" s="438">
        <f t="shared" si="13"/>
        <v>1091</v>
      </c>
      <c r="L40" s="438">
        <f t="shared" si="13"/>
        <v>596</v>
      </c>
      <c r="M40" s="438">
        <f t="shared" si="13"/>
        <v>0</v>
      </c>
      <c r="N40" s="438">
        <f t="shared" si="13"/>
        <v>1687</v>
      </c>
      <c r="O40" s="438">
        <f t="shared" si="13"/>
        <v>0</v>
      </c>
      <c r="P40" s="438">
        <f t="shared" si="13"/>
        <v>0</v>
      </c>
      <c r="Q40" s="438">
        <f t="shared" si="13"/>
        <v>1687</v>
      </c>
      <c r="R40" s="438">
        <f t="shared" si="13"/>
        <v>2662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871</v>
      </c>
      <c r="I44" s="356"/>
      <c r="J44" s="356"/>
      <c r="K44" s="612"/>
      <c r="L44" s="612"/>
      <c r="M44" s="612"/>
      <c r="N44" s="612"/>
      <c r="O44" s="601" t="s">
        <v>872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115" sqref="C115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606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 </v>
      </c>
      <c r="C3" s="620"/>
      <c r="D3" s="526" t="s">
        <v>2</v>
      </c>
      <c r="E3" s="107">
        <f>'справка №1-БАЛАНС'!H3</f>
        <v>130243596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4</v>
      </c>
      <c r="B4" s="617" t="str">
        <f>'справка №1-БАЛАНС'!E5</f>
        <v> </v>
      </c>
      <c r="C4" s="61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1.25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32</v>
      </c>
      <c r="D24" s="119">
        <f>SUM(D25:D27)</f>
        <v>0</v>
      </c>
      <c r="E24" s="120">
        <f>SUM(E25:E27)</f>
        <v>32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>
        <v>32</v>
      </c>
      <c r="D26" s="108"/>
      <c r="E26" s="120">
        <f t="shared" si="0"/>
        <v>32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373</v>
      </c>
      <c r="D28" s="108"/>
      <c r="E28" s="120">
        <f t="shared" si="0"/>
        <v>373</v>
      </c>
      <c r="F28" s="106"/>
    </row>
    <row r="29" spans="1:6" ht="12">
      <c r="A29" s="396" t="s">
        <v>647</v>
      </c>
      <c r="B29" s="397" t="s">
        <v>648</v>
      </c>
      <c r="C29" s="108">
        <v>7</v>
      </c>
      <c r="D29" s="108"/>
      <c r="E29" s="120">
        <f t="shared" si="0"/>
        <v>7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44</v>
      </c>
      <c r="D33" s="105">
        <f>SUM(D34:D37)</f>
        <v>0</v>
      </c>
      <c r="E33" s="121">
        <f>SUM(E34:E37)</f>
        <v>44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>
        <v>44</v>
      </c>
      <c r="D34" s="108"/>
      <c r="E34" s="120">
        <f t="shared" si="0"/>
        <v>44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8</v>
      </c>
      <c r="D38" s="105">
        <f>SUM(D39:D42)</f>
        <v>0</v>
      </c>
      <c r="E38" s="121">
        <f>SUM(E39:E42)</f>
        <v>8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8</v>
      </c>
      <c r="D42" s="108"/>
      <c r="E42" s="120">
        <f t="shared" si="0"/>
        <v>8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464</v>
      </c>
      <c r="D43" s="104">
        <f>D24+D28+D29+D31+D30+D32+D33+D38</f>
        <v>0</v>
      </c>
      <c r="E43" s="118">
        <f>E24+E28+E29+E31+E30+E32+E33+E38</f>
        <v>464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464</v>
      </c>
      <c r="D44" s="103">
        <f>D43+D21+D19+D9</f>
        <v>0</v>
      </c>
      <c r="E44" s="118">
        <f>E43+E21+E19+E9</f>
        <v>464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2.5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1.25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1.25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12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25</v>
      </c>
      <c r="D68" s="108"/>
      <c r="E68" s="119">
        <f t="shared" si="1"/>
        <v>25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12">
      <c r="A71" s="396" t="s">
        <v>684</v>
      </c>
      <c r="B71" s="397" t="s">
        <v>714</v>
      </c>
      <c r="C71" s="105">
        <f>SUM(C72:C74)</f>
        <v>1</v>
      </c>
      <c r="D71" s="105">
        <f>SUM(D72:D74)</f>
        <v>0</v>
      </c>
      <c r="E71" s="105">
        <f>SUM(E72:E74)</f>
        <v>1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>
        <v>1</v>
      </c>
      <c r="D72" s="108"/>
      <c r="E72" s="119">
        <f t="shared" si="1"/>
        <v>1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26</v>
      </c>
      <c r="D85" s="104">
        <f>SUM(D86:D90)+D94</f>
        <v>0</v>
      </c>
      <c r="E85" s="104">
        <f>SUM(E86:E90)+E94</f>
        <v>26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6</v>
      </c>
      <c r="D87" s="108"/>
      <c r="E87" s="119">
        <f t="shared" si="1"/>
        <v>6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20</v>
      </c>
      <c r="D90" s="103">
        <f>SUM(D91:D93)</f>
        <v>0</v>
      </c>
      <c r="E90" s="103">
        <f>SUM(E91:E93)</f>
        <v>20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18</v>
      </c>
      <c r="D92" s="108"/>
      <c r="E92" s="119">
        <f t="shared" si="1"/>
        <v>18</v>
      </c>
      <c r="F92" s="108"/>
    </row>
    <row r="93" spans="1:6" ht="12">
      <c r="A93" s="396" t="s">
        <v>663</v>
      </c>
      <c r="B93" s="397" t="s">
        <v>754</v>
      </c>
      <c r="C93" s="108">
        <v>2</v>
      </c>
      <c r="D93" s="108"/>
      <c r="E93" s="119">
        <f t="shared" si="1"/>
        <v>2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5</v>
      </c>
      <c r="D95" s="108"/>
      <c r="E95" s="119">
        <f t="shared" si="1"/>
        <v>5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32</v>
      </c>
      <c r="D96" s="104">
        <f>D85+D80+D75+D71+D95</f>
        <v>0</v>
      </c>
      <c r="E96" s="104">
        <f>E85+E80+E75+E71+E95</f>
        <v>32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57</v>
      </c>
      <c r="D97" s="104">
        <f>D96+D68+D66</f>
        <v>0</v>
      </c>
      <c r="E97" s="104">
        <f>E96+E68+E66</f>
        <v>57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777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862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869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1" sqref="D31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130243596</v>
      </c>
    </row>
    <row r="5" spans="1:9" ht="13.5">
      <c r="A5" s="501" t="s">
        <v>4</v>
      </c>
      <c r="B5" s="622" t="str">
        <f>'справка №1-БАЛАНС'!E5</f>
        <v> </v>
      </c>
      <c r="C5" s="622"/>
      <c r="D5" s="622"/>
      <c r="E5" s="622"/>
      <c r="F5" s="622"/>
      <c r="G5" s="625" t="s">
        <v>3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1.25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3.5">
      <c r="A12" s="76" t="s">
        <v>791</v>
      </c>
      <c r="B12" s="90" t="s">
        <v>792</v>
      </c>
      <c r="C12" s="439">
        <v>4615</v>
      </c>
      <c r="D12" s="98"/>
      <c r="E12" s="98"/>
      <c r="F12" s="98">
        <v>4615</v>
      </c>
      <c r="G12" s="98"/>
      <c r="H12" s="98"/>
      <c r="I12" s="434">
        <f>F12+G12-H12</f>
        <v>4615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4615</v>
      </c>
      <c r="D17" s="85">
        <f t="shared" si="1"/>
        <v>0</v>
      </c>
      <c r="E17" s="85">
        <f t="shared" si="1"/>
        <v>0</v>
      </c>
      <c r="F17" s="85">
        <f t="shared" si="1"/>
        <v>4615</v>
      </c>
      <c r="G17" s="85">
        <f t="shared" si="1"/>
        <v>0</v>
      </c>
      <c r="H17" s="85">
        <f t="shared" si="1"/>
        <v>0</v>
      </c>
      <c r="I17" s="434">
        <f t="shared" si="0"/>
        <v>4615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816</v>
      </c>
      <c r="E30" s="623" t="s">
        <v>866</v>
      </c>
      <c r="F30" s="623"/>
      <c r="G30" s="623"/>
      <c r="H30" s="420" t="s">
        <v>778</v>
      </c>
      <c r="I30" s="623" t="s">
        <v>873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86">
      <selection activeCell="C157" sqref="C157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 </v>
      </c>
      <c r="C5" s="628"/>
      <c r="D5" s="628"/>
      <c r="E5" s="570" t="s">
        <v>2</v>
      </c>
      <c r="F5" s="451">
        <f>'справка №1-БАЛАНС'!H3</f>
        <v>130243596</v>
      </c>
    </row>
    <row r="6" spans="1:13" ht="15" customHeight="1">
      <c r="A6" s="27" t="s">
        <v>819</v>
      </c>
      <c r="B6" s="629" t="str">
        <f>'справка №1-БАЛАНС'!E5</f>
        <v> </v>
      </c>
      <c r="C6" s="629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2.5">
      <c r="A8" s="31" t="s">
        <v>820</v>
      </c>
      <c r="B8" s="32" t="s">
        <v>7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874</v>
      </c>
      <c r="B63" s="40"/>
      <c r="C63" s="441">
        <v>1</v>
      </c>
      <c r="D63" s="441"/>
      <c r="E63" s="441"/>
      <c r="F63" s="443">
        <f>C63-E63</f>
        <v>1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861</v>
      </c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869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Vladimir Georgiev</cp:lastModifiedBy>
  <cp:lastPrinted>2013-01-30T09:57:18Z</cp:lastPrinted>
  <dcterms:created xsi:type="dcterms:W3CDTF">2000-06-29T12:02:40Z</dcterms:created>
  <dcterms:modified xsi:type="dcterms:W3CDTF">2013-01-30T11:25:22Z</dcterms:modified>
  <cp:category/>
  <cp:version/>
  <cp:contentType/>
  <cp:contentStatus/>
</cp:coreProperties>
</file>