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<sst xmlns="http://schemas.openxmlformats.org/spreadsheetml/2006/main" count="1065" uniqueCount="877">
  <si>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</si>
  <si>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</si>
  <si>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</si>
  <si>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</si>
  <si>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</si>
  <si>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</si>
  <si>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</si>
  <si>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</si>
  <si>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</si>
  <si>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</si>
  <si>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</si>
  <si>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</si>
  <si>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</si>
  <si>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</si>
  <si>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</si>
  <si>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</si>
  <si>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</si>
  <si>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</si>
  <si>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</si>
  <si>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</si>
  <si>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</si>
  <si>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</si>
  <si>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</si>
  <si>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</si>
  <si>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</si>
  <si>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</si>
  <si>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</si>
  <si>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</si>
  <si>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</si>
  <si>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</si>
  <si>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</si>
  <si>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</si>
  <si>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</si>
  <si>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</si>
  <si>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</si>
  <si>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</si>
  <si>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</si>
  <si>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</si>
  <si>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</si>
  <si>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</si>
  <si>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</si>
  <si>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</si>
  <si>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</si>
  <si>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</si>
  <si>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</si>
  <si>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</si>
  <si>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</si>
  <si>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</si>
  <si>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</si>
  <si>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</si>
  <si>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</si>
  <si>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</si>
  <si>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</si>
  <si>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</si>
  <si>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</si>
  <si>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</si>
  <si>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</si>
  <si>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</si>
  <si>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</si>
  <si>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</si>
  <si>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</si>
  <si>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</si>
  <si>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</si>
  <si>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</si>
  <si>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</si>
  <si>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</si>
  <si>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</si>
  <si>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</si>
  <si>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</si>
  <si>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</si>
  <si>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</si>
  <si>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</si>
  <si>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</si>
  <si>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</si>
  <si>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</si>
  <si>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</si>
  <si>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</si>
  <si>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</si>
  <si>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</si>
  <si>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</si>
  <si>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</si>
  <si>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</si>
  <si>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</si>
  <si>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</si>
  <si>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</si>
  <si>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</si>
  <si>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</si>
  <si>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</si>
  <si>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</si>
  <si>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</si>
  <si>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</si>
  <si>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</si>
  <si>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</si>
  <si>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</si>
  <si>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</si>
  <si>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</si>
  <si>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</si>
  <si>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</si>
  <si>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</si>
  <si>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</si>
  <si>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</si>
  <si>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</si>
  <si>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</si>
  <si>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</si>
  <si>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</si>
  <si>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</si>
  <si>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</si>
  <si>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</si>
  <si>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</si>
  <si>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</si>
  <si>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</si>
  <si>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</si>
  <si>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</si>
  <si>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</si>
  <si>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</si>
  <si>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</si>
  <si>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</si>
  <si>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</si>
  <si>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</si>
  <si>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</si>
  <si>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</si>
  <si>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</si>
  <si>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</si>
  <si>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</si>
  <si>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</si>
  <si>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</si>
  <si>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</si>
  <si>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</si>
  <si>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</si>
  <si>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</si>
  <si>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</si>
  <si>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</si>
  <si>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</si>
  <si>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</si>
  <si>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</si>
  <si>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</si>
  <si>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</si>
  <si>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</si>
  <si>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</si>
  <si>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</si>
  <si>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</si>
  <si>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</si>
  <si>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</si>
  <si>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</si>
  <si>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</si>
  <si>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</si>
  <si>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</si>
  <si>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</si>
  <si>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</si>
  <si>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</si>
  <si>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</si>
  <si>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</si>
  <si>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</si>
  <si>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</si>
  <si>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</si>
  <si>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</si>
  <si>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</si>
  <si>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</si>
  <si>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</si>
  <si>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</si>
  <si>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</si>
  <si>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</si>
  <si>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</si>
  <si>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</si>
  <si>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</si>
  <si>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</si>
  <si>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</si>
  <si>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</si>
  <si>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</si>
  <si>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</si>
  <si>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</si>
  <si>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</si>
  <si>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</si>
  <si>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</si>
  <si>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</si>
  <si>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</si>
  <si>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</si>
  <si>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</si>
  <si>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</si>
  <si>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</si>
  <si>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</si>
  <si>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</si>
  <si>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</si>
  <si>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</si>
  <si>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</si>
  <si>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</si>
  <si>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</si>
  <si>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</si>
  <si>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</si>
  <si>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</si>
  <si>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</si>
  <si>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</si>
  <si>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</si>
  <si>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</si>
  <si>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</si>
  <si>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</si>
  <si>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</si>
  <si>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</si>
  <si>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</si>
  <si>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</si>
  <si>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</si>
  <si>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</si>
  <si>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</si>
  <si>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</si>
  <si>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</si>
  <si>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</si>
  <si>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</si>
  <si>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</si>
  <si>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</si>
  <si>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</si>
  <si>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</si>
  <si>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</si>
  <si>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</si>
  <si>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</si>
  <si>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</si>
  <si>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</si>
  <si>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</si>
  <si>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</si>
  <si>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</si>
  <si>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</si>
  <si>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</si>
  <si>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</si>
  <si>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</si>
  <si>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</si>
  <si>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</si>
  <si>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</si>
  <si>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</si>
  <si>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</si>
  <si>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</si>
  <si>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</si>
  <si>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</si>
  <si>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</si>
  <si>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</si>
  <si>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</si>
  <si>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</si>
  <si>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</si>
  <si>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</si>
  <si>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</si>
  <si>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</si>
  <si>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</si>
  <si>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</si>
  <si>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</si>
  <si>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</si>
  <si>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</si>
  <si>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</si>
  <si>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</si>
  <si>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</si>
  <si>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</si>
  <si>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</si>
  <si>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</si>
  <si>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</si>
  <si>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</si>
  <si>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</si>
  <si>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</si>
  <si>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</si>
  <si>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</si>
  <si>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</si>
  <si>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</si>
  <si>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</si>
  <si>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</si>
  <si>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</si>
  <si>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</si>
  <si>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</si>
  <si>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</si>
  <si>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</si>
  <si>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</si>
  <si>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</si>
  <si>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</si>
  <si>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</si>
  <si>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</si>
  <si>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</si>
  <si>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</si>
  <si>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</si>
  <si>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</si>
  <si>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</si>
  <si>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</si>
  <si>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</si>
  <si>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</si>
  <si>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</si>
  <si>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</si>
  <si>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</si>
  <si>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</si>
  <si>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</si>
  <si>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</si>
  <si>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</si>
  <si>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</si>
  <si>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</si>
  <si>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</si>
  <si>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</si>
  <si>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</si>
  <si>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</si>
  <si>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</si>
  <si>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</si>
  <si>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</si>
  <si>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</si>
  <si>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</si>
  <si>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</si>
  <si>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</si>
  <si>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</si>
  <si>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</si>
  <si>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</si>
  <si>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</si>
  <si>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</si>
  <si>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</si>
  <si>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</si>
  <si>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</si>
  <si>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</si>
  <si>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</si>
  <si>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</si>
  <si>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</si>
  <si>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</si>
  <si>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</si>
  <si>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</si>
  <si>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</si>
  <si>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</si>
  <si>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</si>
  <si>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</si>
  <si>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</si>
  <si>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</si>
  <si>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</si>
  <si>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</si>
  <si>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</si>
  <si>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</si>
  <si>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</si>
  <si>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</si>
  <si>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</si>
  <si>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</si>
  <si>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</si>
  <si>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</si>
  <si>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</si>
  <si>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</si>
  <si>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</si>
  <si>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</si>
  <si>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</si>
  <si>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</si>
  <si>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</si>
  <si>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</si>
  <si>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</si>
  <si>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</si>
  <si>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</si>
  <si>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</si>
  <si>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</si>
  <si>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</si>
  <si>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</si>
  <si>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</si>
  <si>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</si>
  <si>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</si>
  <si>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</si>
  <si>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</si>
  <si>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</si>
  <si>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</si>
  <si>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</si>
  <si>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</si>
  <si>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</si>
  <si>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</si>
  <si>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</si>
  <si>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</si>
  <si>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</si>
  <si>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</si>
  <si>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</si>
  <si>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</si>
  <si>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</si>
  <si>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</si>
  <si>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</si>
  <si>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</si>
  <si>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</si>
  <si>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</si>
  <si>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</si>
  <si>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</si>
  <si>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</si>
  <si>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</si>
  <si>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</si>
  <si>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</si>
  <si>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</si>
  <si>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</si>
  <si>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</si>
  <si>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</si>
  <si>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</si>
  <si>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</si>
  <si>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</si>
  <si>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</si>
  <si>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</si>
  <si>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</si>
  <si>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</si>
  <si>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</si>
  <si>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</si>
  <si>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</si>
  <si>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</si>
  <si>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</si>
  <si>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</si>
  <si>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</si>
  <si>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</si>
  <si>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</si>
  <si>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</si>
  <si>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</si>
  <si>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</si>
  <si>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</si>
  <si>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</si>
  <si>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</si>
  <si>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</si>
  <si>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</si>
  <si>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</si>
  <si>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</si>
  <si>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</si>
  <si>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</si>
  <si>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</si>
  <si>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</si>
  <si>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</si>
  <si>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</si>
  <si>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</si>
  <si>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</si>
  <si>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</si>
  <si>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</si>
  <si>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</si>
  <si>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</si>
  <si>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</si>
  <si>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</si>
  <si>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</si>
  <si>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</si>
  <si>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</si>
  <si>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</si>
  <si>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</si>
  <si>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</si>
  <si>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</si>
  <si>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</si>
  <si>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</si>
  <si>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</si>
  <si>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</si>
  <si>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</si>
  <si>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</si>
  <si>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</si>
  <si>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</si>
  <si>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</si>
  <si>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</si>
  <si>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</si>
  <si>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</si>
  <si>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</si>
  <si>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</si>
  <si>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</si>
  <si>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</si>
  <si>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</si>
  <si>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</si>
  <si>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</si>
  <si>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</si>
  <si>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</si>
  <si>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</si>
  <si>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</si>
  <si>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</si>
  <si>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</si>
  <si>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</si>
  <si>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</si>
  <si>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</si>
  <si>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</si>
  <si>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</si>
  <si>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</si>
  <si>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</si>
  <si>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</si>
  <si>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</si>
  <si>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</si>
  <si>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</si>
  <si>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</si>
  <si>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</si>
  <si>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</si>
  <si>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</si>
  <si>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</si>
  <si>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</si>
  <si>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</si>
  <si>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</si>
  <si>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</si>
  <si>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</si>
  <si>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</si>
  <si>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</si>
  <si>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</si>
  <si>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</si>
  <si>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</si>
  <si>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</si>
  <si>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</si>
  <si>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</si>
  <si>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</si>
  <si>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</si>
  <si>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</si>
  <si>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</si>
  <si>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</si>
  <si>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</si>
  <si>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</si>
  <si>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</si>
  <si>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</si>
  <si>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</si>
  <si>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</si>
  <si>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</si>
  <si>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</si>
  <si>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</si>
  <si>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</si>
  <si>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</si>
  <si>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</si>
  <si>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</si>
  <si>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</si>
  <si>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</si>
  <si>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</si>
  <si>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</si>
  <si>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</si>
  <si>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</si>
  <si>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</si>
  <si>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</si>
  <si>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</si>
  <si>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</si>
  <si>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</si>
  <si>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</si>
  <si>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</si>
  <si>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</si>
  <si>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</si>
  <si>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</si>
  <si>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</si>
  <si>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</si>
  <si>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</si>
  <si>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</si>
  <si>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</si>
  <si>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</si>
  <si>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</si>
  <si>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</si>
  <si>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</si>
  <si>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</si>
  <si>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</si>
  <si>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</si>
  <si>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</si>
  <si>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</si>
  <si>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</si>
  <si>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</si>
  <si>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</si>
  <si>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</si>
  <si>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</si>
  <si>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</si>
  <si>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</si>
  <si>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</si>
  <si>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</si>
  <si>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</si>
  <si>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</si>
  <si>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</si>
  <si>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</si>
  <si>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</si>
  <si>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</si>
  <si>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</si>
  <si>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</si>
  <si>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</si>
  <si>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</si>
  <si>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</si>
  <si>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</si>
  <si>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</si>
  <si>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</si>
  <si>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</si>
  <si>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</si>
  <si>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</si>
  <si>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</si>
  <si>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</si>
  <si>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</si>
  <si>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</si>
  <si>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</si>
  <si>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</si>
  <si>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</si>
  <si>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</si>
  <si>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</si>
  <si>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</si>
  <si>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</si>
  <si>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</si>
  <si>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</si>
  <si>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</si>
  <si>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</si>
  <si>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</si>
  <si>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</si>
  <si>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</si>
  <si>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</si>
  <si>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</si>
  <si>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</si>
  <si>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</si>
  <si>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</si>
  <si>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</si>
  <si>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</si>
  <si>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</si>
  <si>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</si>
  <si>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</si>
  <si>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</si>
  <si>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</si>
  <si>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</si>
  <si>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</si>
  <si>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</si>
  <si>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</si>
  <si>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</si>
  <si>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</si>
  <si>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</si>
  <si>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</si>
  <si>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</si>
  <si>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</si>
  <si>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</si>
  <si>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</si>
  <si>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</si>
  <si>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</si>
  <si>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</si>
  <si>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</si>
  <si>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</si>
  <si>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</si>
  <si>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</si>
  <si>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</si>
  <si>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</si>
  <si>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</si>
  <si>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</si>
  <si>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</si>
  <si>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</si>
  <si>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</si>
  <si>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</si>
  <si>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</si>
  <si>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</si>
  <si>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</si>
  <si>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</si>
  <si>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</si>
  <si>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</si>
  <si>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</si>
  <si>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</si>
  <si>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</si>
  <si>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</si>
  <si>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</si>
  <si>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</si>
  <si>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</si>
  <si>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</si>
  <si>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</si>
  <si>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</si>
  <si>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</si>
  <si>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</si>
  <si>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</si>
  <si>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</si>
  <si>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</si>
  <si>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</si>
  <si>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</si>
  <si>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</si>
  <si>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</si>
  <si>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</si>
  <si>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</si>
  <si>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</si>
  <si>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</si>
  <si>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</si>
  <si>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</si>
  <si>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</si>
  <si>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</si>
  <si>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</si>
  <si>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</si>
  <si>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</si>
  <si>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</si>
  <si>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</si>
  <si>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</si>
  <si>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</si>
  <si>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</si>
  <si>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</si>
  <si>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</si>
  <si>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</si>
  <si>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</si>
  <si>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</si>
  <si>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</si>
  <si>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</si>
  <si>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</si>
  <si>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</si>
  <si>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</si>
  <si>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</si>
  <si>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</si>
  <si>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</si>
  <si>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</si>
  <si>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</si>
  <si>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</si>
  <si>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</si>
  <si>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</si>
  <si>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</si>
  <si>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</si>
  <si>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</si>
  <si>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</si>
  <si>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</si>
  <si>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</si>
  <si>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</si>
  <si>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</si>
  <si>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</si>
  <si>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</si>
  <si>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</si>
  <si>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</si>
  <si>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</si>
  <si>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</si>
  <si>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</si>
  <si>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</si>
  <si>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</si>
  <si>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</si>
  <si>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</si>
  <si>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</si>
  <si>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</si>
  <si>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</si>
  <si>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</si>
  <si>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</si>
  <si>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</si>
  <si>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</si>
  <si>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</si>
  <si>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</si>
  <si>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</si>
  <si>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</si>
  <si>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</si>
  <si>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</si>
  <si>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</si>
  <si>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</si>
  <si>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</si>
  <si>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</si>
  <si>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</si>
  <si>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</si>
  <si>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</si>
  <si>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</si>
  <si>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</si>
  <si>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</si>
  <si>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</si>
  <si>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</si>
  <si>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</si>
  <si>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</si>
  <si>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</si>
  <si>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</si>
  <si>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</si>
  <si>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</si>
  <si>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</si>
  <si>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</si>
  <si>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</si>
  <si>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</si>
  <si>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</si>
  <si>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</si>
  <si>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</si>
  <si>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</si>
  <si>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</si>
  <si>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</si>
  <si>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</si>
  <si>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</si>
  <si>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</si>
  <si>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</si>
  <si>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</si>
  <si>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</si>
  <si>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</si>
  <si>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</si>
  <si>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</si>
  <si>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</si>
  <si>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</si>
  <si>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</si>
  <si>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</si>
  <si>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</si>
  <si>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</si>
  <si>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</si>
  <si>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</si>
  <si>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</si>
  <si>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</si>
  <si>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</si>
  <si>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</si>
  <si>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</si>
  <si>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</si>
  <si>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</si>
  <si>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</si>
  <si>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</si>
  <si>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</si>
  <si>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</si>
  <si>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</si>
  <si>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</si>
  <si>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</si>
  <si>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</si>
  <si>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</si>
  <si>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</si>
  <si>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</si>
  <si>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</si>
  <si>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</si>
  <si>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</si>
  <si>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</si>
  <si>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</si>
  <si>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</si>
  <si>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</si>
  <si>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</si>
  <si>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</si>
  <si>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</si>
  <si>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</si>
  <si>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</si>
  <si>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</si>
  <si>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</si>
  <si>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</si>
  <si>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</si>
  <si>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</si>
  <si>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</si>
  <si>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</si>
  <si>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</si>
  <si>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</si>
  <si>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</si>
  <si>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</si>
  <si>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</si>
  <si>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</si>
  <si>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</si>
  <si>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</si>
  <si>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</si>
  <si>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</si>
  <si>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</si>
  <si>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</si>
  <si>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</si>
  <si>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</si>
  <si>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</si>
  <si>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</si>
  <si>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</si>
  <si>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</si>
  <si>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</si>
  <si>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</si>
  <si>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</si>
  <si>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</si>
  <si>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</si>
  <si>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</si>
  <si>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</si>
  <si>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</si>
  <si>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</si>
  <si>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</si>
  <si>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</si>
  <si>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</si>
  <si>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</si>
  <si>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</si>
  <si>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</si>
  <si>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</si>
  <si>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</si>
  <si>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</si>
  <si>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</si>
  <si>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</si>
  <si>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</si>
  <si>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</si>
  <si>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</si>
  <si>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</si>
  <si>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</si>
  <si>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</si>
  <si>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</si>
  <si>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</si>
  <si>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</si>
  <si>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</si>
  <si>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</si>
  <si>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</si>
  <si>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</si>
  <si>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</si>
  <si>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</si>
  <si>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</si>
  <si>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</si>
  <si>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</si>
  <si>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</si>
  <si>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</si>
  <si>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</si>
  <si>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</si>
  <si>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</si>
  <si>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</si>
  <si>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</si>
  <si>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</si>
  <si>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</si>
  <si>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</si>
  <si>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</si>
  <si>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</si>
  <si>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</si>
  <si>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</si>
  <si>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</si>
  <si>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</si>
  <si>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</si>
  <si>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Отчетен период: 30.06.2012</t>
  </si>
  <si>
    <t>Име на отчитащото се предприятие: ДИР.БГ АД</t>
  </si>
  <si>
    <t xml:space="preserve">Вид на отчета: неконсолидиран: </t>
  </si>
  <si>
    <t>Дата на съставяне: 24.07.2012</t>
  </si>
  <si>
    <t>Съставител:Пламена Златкова</t>
  </si>
  <si>
    <t>Ръководител: Владимир Жеглов</t>
  </si>
  <si>
    <t xml:space="preserve">Дата на съставяне: 24.07.2012                        </t>
  </si>
  <si>
    <t xml:space="preserve">                                    Съставител: П.Златкова                         </t>
  </si>
  <si>
    <t>Ръководител: Вл. Жеглов</t>
  </si>
  <si>
    <t>Съставител: П. Златкова</t>
  </si>
  <si>
    <t>Съставител: П.Златкова</t>
  </si>
  <si>
    <t xml:space="preserve">П. Златкова   </t>
  </si>
  <si>
    <t>1. ОКАЗИОН</t>
  </si>
  <si>
    <t>Ръководител:Вл.Жеглов</t>
  </si>
  <si>
    <t>Вл.Жеглов</t>
  </si>
  <si>
    <t xml:space="preserve">Дата  на съставяне: 24.07.2012                                                                                                                                </t>
  </si>
  <si>
    <t xml:space="preserve">Съставител: П.Златкова </t>
  </si>
  <si>
    <t xml:space="preserve"> Ръководител: Вл.Жеглов</t>
  </si>
  <si>
    <t xml:space="preserve">Дата на съставяне:    24.07.2012                                   </t>
  </si>
  <si>
    <t>Съставител:П.Златкова</t>
  </si>
  <si>
    <t>Ръководител: Вл.Жеглов</t>
  </si>
  <si>
    <t>П.Златкова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</si>
</sst>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5" sqref="G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856</v>
      </c>
      <c r="B3" s="577"/>
      <c r="C3" s="577"/>
      <c r="D3" s="577"/>
      <c r="E3" s="462" t="s">
        <v>158</v>
      </c>
      <c r="F3" s="217" t="s">
        <v>2</v>
      </c>
      <c r="G3" s="172"/>
      <c r="H3" s="461">
        <v>130243596</v>
      </c>
    </row>
    <row r="4" spans="1:8" ht="15">
      <c r="A4" s="576" t="s">
        <v>857</v>
      </c>
      <c r="B4" s="582"/>
      <c r="C4" s="582"/>
      <c r="D4" s="582"/>
      <c r="E4" s="504" t="s">
        <v>158</v>
      </c>
      <c r="F4" s="578" t="s">
        <v>3</v>
      </c>
      <c r="G4" s="579"/>
      <c r="H4" s="461" t="s">
        <v>158</v>
      </c>
    </row>
    <row r="5" spans="1:8" ht="15">
      <c r="A5" s="576" t="s">
        <v>855</v>
      </c>
      <c r="B5" s="577"/>
      <c r="C5" s="577"/>
      <c r="D5" s="577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4615</v>
      </c>
      <c r="H11" s="152">
        <v>4540</v>
      </c>
    </row>
    <row r="12" spans="1:8" ht="15">
      <c r="A12" s="235" t="s">
        <v>23</v>
      </c>
      <c r="B12" s="241" t="s">
        <v>24</v>
      </c>
      <c r="C12" s="151">
        <v>549</v>
      </c>
      <c r="D12" s="151">
        <v>560</v>
      </c>
      <c r="E12" s="237" t="s">
        <v>25</v>
      </c>
      <c r="F12" s="242" t="s">
        <v>26</v>
      </c>
      <c r="G12" s="153">
        <v>4615</v>
      </c>
      <c r="H12" s="153">
        <v>4540</v>
      </c>
    </row>
    <row r="13" spans="1:8" ht="15">
      <c r="A13" s="235" t="s">
        <v>27</v>
      </c>
      <c r="B13" s="241" t="s">
        <v>28</v>
      </c>
      <c r="C13" s="151">
        <v>195</v>
      </c>
      <c r="D13" s="151">
        <v>246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63</v>
      </c>
      <c r="D15" s="151">
        <v>105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284</v>
      </c>
      <c r="D17" s="151">
        <v>312</v>
      </c>
      <c r="E17" s="243" t="s">
        <v>45</v>
      </c>
      <c r="F17" s="245" t="s">
        <v>46</v>
      </c>
      <c r="G17" s="154">
        <f>G11+G14+G15+G16</f>
        <v>4615</v>
      </c>
      <c r="H17" s="154">
        <f>H11+H14+H15+H16</f>
        <v>4540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98</v>
      </c>
      <c r="D18" s="151">
        <v>13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1189</v>
      </c>
      <c r="D19" s="155">
        <f>SUM(D11:D18)</f>
        <v>1236</v>
      </c>
      <c r="E19" s="237" t="s">
        <v>52</v>
      </c>
      <c r="F19" s="242" t="s">
        <v>53</v>
      </c>
      <c r="G19" s="152">
        <v>127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217</v>
      </c>
      <c r="H21" s="156">
        <f>SUM(H22:H24)</f>
        <v>217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19</v>
      </c>
      <c r="D23" s="151">
        <v>51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4</v>
      </c>
      <c r="D24" s="151">
        <v>3</v>
      </c>
      <c r="E24" s="237" t="s">
        <v>71</v>
      </c>
      <c r="F24" s="242" t="s">
        <v>72</v>
      </c>
      <c r="G24" s="152">
        <v>217</v>
      </c>
      <c r="H24" s="152">
        <v>217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344</v>
      </c>
      <c r="H25" s="154">
        <f>H19+H20+H21</f>
        <v>217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1585</v>
      </c>
      <c r="D26" s="151">
        <v>1621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1608</v>
      </c>
      <c r="D27" s="155">
        <f>SUM(D23:D26)</f>
        <v>1675</v>
      </c>
      <c r="E27" s="253" t="s">
        <v>82</v>
      </c>
      <c r="F27" s="242" t="s">
        <v>83</v>
      </c>
      <c r="G27" s="154">
        <f>SUM(G28:G30)</f>
        <v>59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59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244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-166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-107</v>
      </c>
      <c r="H33" s="154">
        <f>H27+H31+H32</f>
        <v>244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4852</v>
      </c>
      <c r="H36" s="154">
        <f>H25+H17+H33</f>
        <v>5001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29</v>
      </c>
      <c r="H53" s="152">
        <v>29</v>
      </c>
    </row>
    <row r="54" spans="1:8" ht="15">
      <c r="A54" s="235" t="s">
        <v>165</v>
      </c>
      <c r="B54" s="249" t="s">
        <v>166</v>
      </c>
      <c r="C54" s="151">
        <v>3</v>
      </c>
      <c r="D54" s="151">
        <v>3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2801</v>
      </c>
      <c r="D55" s="155">
        <f>D19+D20+D21+D27+D32+D45+D51+D53+D54</f>
        <v>2915</v>
      </c>
      <c r="E55" s="237" t="s">
        <v>171</v>
      </c>
      <c r="F55" s="261" t="s">
        <v>172</v>
      </c>
      <c r="G55" s="154">
        <f>G49+G51+G52+G53+G54</f>
        <v>29</v>
      </c>
      <c r="H55" s="154">
        <f>H49+H51+H52+H53+H54</f>
        <v>29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149</v>
      </c>
      <c r="H61" s="154">
        <f>SUM(H62:H68)</f>
        <v>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3</v>
      </c>
      <c r="H62" s="152">
        <v>1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>
        <v>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114</v>
      </c>
      <c r="H66" s="152"/>
    </row>
    <row r="67" spans="1:8" ht="15">
      <c r="A67" s="235" t="s">
        <v>206</v>
      </c>
      <c r="B67" s="241" t="s">
        <v>207</v>
      </c>
      <c r="C67" s="151">
        <v>15</v>
      </c>
      <c r="D67" s="151"/>
      <c r="E67" s="237" t="s">
        <v>208</v>
      </c>
      <c r="F67" s="242" t="s">
        <v>209</v>
      </c>
      <c r="G67" s="152">
        <v>19</v>
      </c>
      <c r="H67" s="152"/>
    </row>
    <row r="68" spans="1:8" ht="15">
      <c r="A68" s="235" t="s">
        <v>210</v>
      </c>
      <c r="B68" s="241" t="s">
        <v>211</v>
      </c>
      <c r="C68" s="151">
        <v>413</v>
      </c>
      <c r="D68" s="151">
        <v>169</v>
      </c>
      <c r="E68" s="237" t="s">
        <v>212</v>
      </c>
      <c r="F68" s="242" t="s">
        <v>213</v>
      </c>
      <c r="G68" s="152">
        <v>13</v>
      </c>
      <c r="H68" s="152"/>
    </row>
    <row r="69" spans="1:8" ht="15">
      <c r="A69" s="235" t="s">
        <v>214</v>
      </c>
      <c r="B69" s="241" t="s">
        <v>215</v>
      </c>
      <c r="C69" s="151">
        <v>11</v>
      </c>
      <c r="D69" s="151">
        <v>18</v>
      </c>
      <c r="E69" s="251" t="s">
        <v>77</v>
      </c>
      <c r="F69" s="242" t="s">
        <v>216</v>
      </c>
      <c r="G69" s="152">
        <v>2</v>
      </c>
      <c r="H69" s="152">
        <v>1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151</v>
      </c>
      <c r="H71" s="161">
        <f>H59+H60+H61+H69+H70</f>
        <v>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45</v>
      </c>
      <c r="D72" s="151">
        <v>86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</v>
      </c>
      <c r="D74" s="151">
        <v>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489</v>
      </c>
      <c r="D75" s="155">
        <f>SUM(D67:D74)</f>
        <v>279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151</v>
      </c>
      <c r="H79" s="162">
        <f>H71+H74+H75+H76</f>
        <v>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311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1431</v>
      </c>
      <c r="D88" s="151">
        <v>1840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1742</v>
      </c>
      <c r="D91" s="155">
        <f>SUM(D87:D90)</f>
        <v>1842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2231</v>
      </c>
      <c r="D93" s="155">
        <f>D64+D75+D84+D91+D92</f>
        <v>2121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5032</v>
      </c>
      <c r="D94" s="164">
        <f>D93+D55</f>
        <v>5036</v>
      </c>
      <c r="E94" s="449" t="s">
        <v>269</v>
      </c>
      <c r="F94" s="289" t="s">
        <v>270</v>
      </c>
      <c r="G94" s="165">
        <f>G36+G39+G55+G79</f>
        <v>5032</v>
      </c>
      <c r="H94" s="165">
        <f>H36+H39+H55+H79</f>
        <v>5036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858</v>
      </c>
      <c r="B98" s="432"/>
      <c r="C98" s="580" t="s">
        <v>859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860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A49" sqref="A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</v>
      </c>
      <c r="C2" s="585"/>
      <c r="D2" s="585"/>
      <c r="E2" s="585"/>
      <c r="F2" s="587" t="s">
        <v>2</v>
      </c>
      <c r="G2" s="587"/>
      <c r="H2" s="526">
        <f>'справка №1-БАЛАНС'!H3</f>
        <v>130243596</v>
      </c>
    </row>
    <row r="3" spans="1:8" ht="15">
      <c r="A3" s="467" t="s">
        <v>273</v>
      </c>
      <c r="B3" s="585" t="str">
        <f>'справка №1-БАЛАНС'!E4</f>
        <v> </v>
      </c>
      <c r="C3" s="585"/>
      <c r="D3" s="585"/>
      <c r="E3" s="585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6" t="str">
        <f>'справка №1-БАЛАНС'!E5</f>
        <v> 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15</v>
      </c>
      <c r="D9" s="46">
        <v>5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324</v>
      </c>
      <c r="D10" s="46">
        <v>1209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350</v>
      </c>
      <c r="D11" s="46">
        <v>56</v>
      </c>
      <c r="E11" s="300" t="s">
        <v>291</v>
      </c>
      <c r="F11" s="549" t="s">
        <v>292</v>
      </c>
      <c r="G11" s="550">
        <v>1247</v>
      </c>
      <c r="H11" s="550">
        <v>2083</v>
      </c>
    </row>
    <row r="12" spans="1:8" ht="12">
      <c r="A12" s="298" t="s">
        <v>293</v>
      </c>
      <c r="B12" s="299" t="s">
        <v>294</v>
      </c>
      <c r="C12" s="46">
        <v>769</v>
      </c>
      <c r="D12" s="46">
        <v>555</v>
      </c>
      <c r="E12" s="300" t="s">
        <v>77</v>
      </c>
      <c r="F12" s="549" t="s">
        <v>295</v>
      </c>
      <c r="G12" s="550">
        <v>108</v>
      </c>
      <c r="H12" s="550"/>
    </row>
    <row r="13" spans="1:18" ht="12">
      <c r="A13" s="298" t="s">
        <v>296</v>
      </c>
      <c r="B13" s="299" t="s">
        <v>297</v>
      </c>
      <c r="C13" s="46">
        <v>65</v>
      </c>
      <c r="D13" s="46">
        <v>64</v>
      </c>
      <c r="E13" s="301" t="s">
        <v>50</v>
      </c>
      <c r="F13" s="551" t="s">
        <v>298</v>
      </c>
      <c r="G13" s="548">
        <f>SUM(G9:G12)</f>
        <v>1355</v>
      </c>
      <c r="H13" s="548">
        <f>SUM(H9:H12)</f>
        <v>2083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5</v>
      </c>
      <c r="D16" s="47">
        <v>5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1528</v>
      </c>
      <c r="D19" s="49">
        <f>SUM(D9:D15)+D16</f>
        <v>1894</v>
      </c>
      <c r="E19" s="304" t="s">
        <v>315</v>
      </c>
      <c r="F19" s="552" t="s">
        <v>316</v>
      </c>
      <c r="G19" s="550">
        <v>10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10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3</v>
      </c>
      <c r="D25" s="46">
        <v>2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3</v>
      </c>
      <c r="D26" s="49">
        <f>SUM(D22:D25)</f>
        <v>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1531</v>
      </c>
      <c r="D28" s="50">
        <f>D26+D19</f>
        <v>1896</v>
      </c>
      <c r="E28" s="127" t="s">
        <v>337</v>
      </c>
      <c r="F28" s="554" t="s">
        <v>338</v>
      </c>
      <c r="G28" s="548">
        <f>G13+G15+G24</f>
        <v>1365</v>
      </c>
      <c r="H28" s="548">
        <f>H13+H15+H24</f>
        <v>2084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188</v>
      </c>
      <c r="E30" s="127" t="s">
        <v>341</v>
      </c>
      <c r="F30" s="554" t="s">
        <v>342</v>
      </c>
      <c r="G30" s="53">
        <f>IF((C28-G28)&gt;0,C28-G28,0)</f>
        <v>166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1531</v>
      </c>
      <c r="D33" s="49">
        <f>D28-D31+D32</f>
        <v>1896</v>
      </c>
      <c r="E33" s="127" t="s">
        <v>351</v>
      </c>
      <c r="F33" s="554" t="s">
        <v>352</v>
      </c>
      <c r="G33" s="53">
        <f>G32-G31+G28</f>
        <v>1365</v>
      </c>
      <c r="H33" s="53">
        <f>H32-H31+H28</f>
        <v>2084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188</v>
      </c>
      <c r="E34" s="128" t="s">
        <v>355</v>
      </c>
      <c r="F34" s="554" t="s">
        <v>356</v>
      </c>
      <c r="G34" s="548">
        <f>IF((C33-G33)&gt;0,C33-G33,0)</f>
        <v>166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188</v>
      </c>
      <c r="E39" s="313" t="s">
        <v>367</v>
      </c>
      <c r="F39" s="558" t="s">
        <v>368</v>
      </c>
      <c r="G39" s="559">
        <f>IF(G34&gt;0,IF(C35+G34&lt;0,0,C35+G34),IF(C34-C35&lt;0,C35-C34,0))</f>
        <v>166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188</v>
      </c>
      <c r="E41" s="127" t="s">
        <v>374</v>
      </c>
      <c r="F41" s="571" t="s">
        <v>375</v>
      </c>
      <c r="G41" s="52">
        <f>IF(C39=0,IF(G39-G40&gt;0,G39-G40+C40,0),IF(C39-C40&lt;0,C40-C39+G40,0))</f>
        <v>166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1531</v>
      </c>
      <c r="D42" s="53">
        <f>D33+D35+D39</f>
        <v>2084</v>
      </c>
      <c r="E42" s="128" t="s">
        <v>378</v>
      </c>
      <c r="F42" s="129" t="s">
        <v>379</v>
      </c>
      <c r="G42" s="53">
        <f>G39+G33</f>
        <v>1531</v>
      </c>
      <c r="H42" s="53">
        <f>H39+H33</f>
        <v>2084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41114</v>
      </c>
      <c r="C48" s="427" t="s">
        <v>814</v>
      </c>
      <c r="D48" s="583" t="s">
        <v>876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875</v>
      </c>
      <c r="D50" s="584" t="s">
        <v>869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4">
      <selection activeCell="A52" sqref="A5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380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381</v>
      </c>
      <c r="B4" s="470" t="str">
        <f>'справка №1-БАЛАНС'!E3</f>
        <v> </v>
      </c>
      <c r="C4" s="541" t="s">
        <v>2</v>
      </c>
      <c r="D4" s="541">
        <f>'справка №1-БАЛАНС'!H3</f>
        <v>130243596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382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383</v>
      </c>
      <c r="B9" s="331"/>
      <c r="C9" s="55"/>
      <c r="D9" s="55"/>
      <c r="E9" s="130"/>
      <c r="F9" s="130"/>
    </row>
    <row r="10" spans="1:6" ht="12">
      <c r="A10" s="332" t="s">
        <v>384</v>
      </c>
      <c r="B10" s="333" t="s">
        <v>385</v>
      </c>
      <c r="C10" s="54">
        <v>1279</v>
      </c>
      <c r="D10" s="54">
        <v>2109</v>
      </c>
      <c r="E10" s="130"/>
      <c r="F10" s="130"/>
    </row>
    <row r="11" spans="1:13" ht="12">
      <c r="A11" s="332" t="s">
        <v>386</v>
      </c>
      <c r="B11" s="333" t="s">
        <v>387</v>
      </c>
      <c r="C11" s="54">
        <v>-452</v>
      </c>
      <c r="D11" s="54">
        <v>-1377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388</v>
      </c>
      <c r="B12" s="333" t="s">
        <v>389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390</v>
      </c>
      <c r="B13" s="333" t="s">
        <v>391</v>
      </c>
      <c r="C13" s="54">
        <v>-689</v>
      </c>
      <c r="D13" s="54">
        <v>-515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392</v>
      </c>
      <c r="B14" s="333" t="s">
        <v>393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394</v>
      </c>
      <c r="B15" s="333" t="s">
        <v>395</v>
      </c>
      <c r="C15" s="54">
        <v>-8</v>
      </c>
      <c r="D15" s="54">
        <v>-31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396</v>
      </c>
      <c r="B16" s="333" t="s">
        <v>397</v>
      </c>
      <c r="C16" s="54">
        <v>10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398</v>
      </c>
      <c r="B17" s="333" t="s">
        <v>399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400</v>
      </c>
      <c r="B18" s="335" t="s">
        <v>401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402</v>
      </c>
      <c r="B19" s="333" t="s">
        <v>403</v>
      </c>
      <c r="C19" s="54">
        <v>-132</v>
      </c>
      <c r="D19" s="54">
        <v>-235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404</v>
      </c>
      <c r="B20" s="337" t="s">
        <v>405</v>
      </c>
      <c r="C20" s="55">
        <f>SUM(C10:C19)</f>
        <v>8</v>
      </c>
      <c r="D20" s="55">
        <f>SUM(D10:D19)</f>
        <v>-49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406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407</v>
      </c>
      <c r="B22" s="333" t="s">
        <v>408</v>
      </c>
      <c r="C22" s="54">
        <v>-122</v>
      </c>
      <c r="D22" s="54">
        <v>-67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409</v>
      </c>
      <c r="B23" s="333" t="s">
        <v>410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411</v>
      </c>
      <c r="B24" s="333" t="s">
        <v>412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413</v>
      </c>
      <c r="B25" s="333" t="s">
        <v>414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415</v>
      </c>
      <c r="B26" s="333" t="s">
        <v>416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417</v>
      </c>
      <c r="B27" s="333" t="s">
        <v>418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419</v>
      </c>
      <c r="B28" s="333" t="s">
        <v>420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421</v>
      </c>
      <c r="B29" s="333" t="s">
        <v>422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400</v>
      </c>
      <c r="B30" s="333" t="s">
        <v>423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424</v>
      </c>
      <c r="B31" s="333" t="s">
        <v>425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426</v>
      </c>
      <c r="B32" s="337" t="s">
        <v>427</v>
      </c>
      <c r="C32" s="55">
        <f>SUM(C22:C31)</f>
        <v>-122</v>
      </c>
      <c r="D32" s="55">
        <f>SUM(D22:D31)</f>
        <v>-67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428</v>
      </c>
      <c r="B33" s="338"/>
      <c r="C33" s="339"/>
      <c r="D33" s="339"/>
      <c r="E33" s="130"/>
      <c r="F33" s="130"/>
    </row>
    <row r="34" spans="1:6" ht="12">
      <c r="A34" s="332" t="s">
        <v>429</v>
      </c>
      <c r="B34" s="333" t="s">
        <v>430</v>
      </c>
      <c r="C34" s="54">
        <v>202</v>
      </c>
      <c r="D34" s="54">
        <v>200</v>
      </c>
      <c r="E34" s="130"/>
      <c r="F34" s="130"/>
    </row>
    <row r="35" spans="1:6" ht="12">
      <c r="A35" s="334" t="s">
        <v>431</v>
      </c>
      <c r="B35" s="333" t="s">
        <v>432</v>
      </c>
      <c r="C35" s="54"/>
      <c r="D35" s="54"/>
      <c r="E35" s="130"/>
      <c r="F35" s="130"/>
    </row>
    <row r="36" spans="1:6" ht="12">
      <c r="A36" s="332" t="s">
        <v>433</v>
      </c>
      <c r="B36" s="333" t="s">
        <v>434</v>
      </c>
      <c r="C36" s="54"/>
      <c r="D36" s="54"/>
      <c r="E36" s="130"/>
      <c r="F36" s="130"/>
    </row>
    <row r="37" spans="1:6" ht="12">
      <c r="A37" s="332" t="s">
        <v>435</v>
      </c>
      <c r="B37" s="333" t="s">
        <v>436</v>
      </c>
      <c r="C37" s="54"/>
      <c r="D37" s="54"/>
      <c r="E37" s="130"/>
      <c r="F37" s="130"/>
    </row>
    <row r="38" spans="1:6" ht="12">
      <c r="A38" s="332" t="s">
        <v>437</v>
      </c>
      <c r="B38" s="333" t="s">
        <v>438</v>
      </c>
      <c r="C38" s="54"/>
      <c r="D38" s="54">
        <v>-3</v>
      </c>
      <c r="E38" s="130"/>
      <c r="F38" s="130"/>
    </row>
    <row r="39" spans="1:6" ht="12">
      <c r="A39" s="332" t="s">
        <v>439</v>
      </c>
      <c r="B39" s="333" t="s">
        <v>440</v>
      </c>
      <c r="C39" s="54"/>
      <c r="D39" s="54"/>
      <c r="E39" s="130"/>
      <c r="F39" s="130"/>
    </row>
    <row r="40" spans="1:6" ht="12">
      <c r="A40" s="332" t="s">
        <v>441</v>
      </c>
      <c r="B40" s="333" t="s">
        <v>442</v>
      </c>
      <c r="C40" s="54">
        <v>-185</v>
      </c>
      <c r="D40" s="54"/>
      <c r="E40" s="130"/>
      <c r="F40" s="130"/>
    </row>
    <row r="41" spans="1:8" ht="12">
      <c r="A41" s="332" t="s">
        <v>443</v>
      </c>
      <c r="B41" s="333" t="s">
        <v>444</v>
      </c>
      <c r="C41" s="54">
        <v>-3</v>
      </c>
      <c r="D41" s="54">
        <v>-1</v>
      </c>
      <c r="E41" s="130"/>
      <c r="F41" s="130"/>
      <c r="G41" s="133"/>
      <c r="H41" s="133"/>
    </row>
    <row r="42" spans="1:8" ht="12">
      <c r="A42" s="336" t="s">
        <v>445</v>
      </c>
      <c r="B42" s="337" t="s">
        <v>446</v>
      </c>
      <c r="C42" s="55">
        <f>SUM(C34:C41)</f>
        <v>14</v>
      </c>
      <c r="D42" s="55">
        <f>SUM(D34:D41)</f>
        <v>196</v>
      </c>
      <c r="E42" s="130"/>
      <c r="F42" s="130"/>
      <c r="G42" s="133"/>
      <c r="H42" s="133"/>
    </row>
    <row r="43" spans="1:8" ht="12">
      <c r="A43" s="340" t="s">
        <v>447</v>
      </c>
      <c r="B43" s="337" t="s">
        <v>448</v>
      </c>
      <c r="C43" s="55">
        <f>C42+C32+C20</f>
        <v>-100</v>
      </c>
      <c r="D43" s="55">
        <f>D42+D32+D20</f>
        <v>80</v>
      </c>
      <c r="E43" s="130"/>
      <c r="F43" s="130"/>
      <c r="G43" s="133"/>
      <c r="H43" s="133"/>
    </row>
    <row r="44" spans="1:8" ht="12">
      <c r="A44" s="330" t="s">
        <v>449</v>
      </c>
      <c r="B44" s="338" t="s">
        <v>450</v>
      </c>
      <c r="C44" s="132">
        <v>1842</v>
      </c>
      <c r="D44" s="132">
        <v>2508</v>
      </c>
      <c r="E44" s="130"/>
      <c r="F44" s="130"/>
      <c r="G44" s="133"/>
      <c r="H44" s="133"/>
    </row>
    <row r="45" spans="1:8" ht="12">
      <c r="A45" s="330" t="s">
        <v>451</v>
      </c>
      <c r="B45" s="338" t="s">
        <v>452</v>
      </c>
      <c r="C45" s="55">
        <f>C44+C43</f>
        <v>1742</v>
      </c>
      <c r="D45" s="55">
        <f>D44+D43</f>
        <v>2588</v>
      </c>
      <c r="E45" s="130"/>
      <c r="F45" s="130"/>
      <c r="G45" s="133"/>
      <c r="H45" s="133"/>
    </row>
    <row r="46" spans="1:8" ht="12">
      <c r="A46" s="332" t="s">
        <v>453</v>
      </c>
      <c r="B46" s="338" t="s">
        <v>454</v>
      </c>
      <c r="C46" s="56"/>
      <c r="D46" s="56"/>
      <c r="E46" s="130"/>
      <c r="F46" s="130"/>
      <c r="G46" s="133"/>
      <c r="H46" s="133"/>
    </row>
    <row r="47" spans="1:8" ht="12">
      <c r="A47" s="332" t="s">
        <v>455</v>
      </c>
      <c r="B47" s="338" t="s">
        <v>456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874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875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A42" sqref="A4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457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130243596</v>
      </c>
      <c r="N3" s="2"/>
    </row>
    <row r="4" spans="1:15" s="532" customFormat="1" ht="13.5" customHeight="1">
      <c r="A4" s="467" t="s">
        <v>458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459</v>
      </c>
      <c r="E6" s="6"/>
      <c r="F6" s="6"/>
      <c r="G6" s="6"/>
      <c r="H6" s="6"/>
      <c r="I6" s="6" t="s">
        <v>460</v>
      </c>
      <c r="J6" s="199"/>
      <c r="K6" s="186"/>
      <c r="L6" s="177"/>
      <c r="M6" s="180"/>
      <c r="N6" s="135"/>
    </row>
    <row r="7" spans="1:14" s="533" customFormat="1" ht="60">
      <c r="A7" s="207" t="s">
        <v>461</v>
      </c>
      <c r="B7" s="211" t="s">
        <v>462</v>
      </c>
      <c r="C7" s="178" t="s">
        <v>463</v>
      </c>
      <c r="D7" s="208" t="s">
        <v>464</v>
      </c>
      <c r="E7" s="177" t="s">
        <v>465</v>
      </c>
      <c r="F7" s="6" t="s">
        <v>466</v>
      </c>
      <c r="G7" s="6"/>
      <c r="H7" s="6"/>
      <c r="I7" s="177" t="s">
        <v>467</v>
      </c>
      <c r="J7" s="201" t="s">
        <v>468</v>
      </c>
      <c r="K7" s="178" t="s">
        <v>469</v>
      </c>
      <c r="L7" s="178" t="s">
        <v>470</v>
      </c>
      <c r="M7" s="205" t="s">
        <v>471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472</v>
      </c>
      <c r="G8" s="5" t="s">
        <v>473</v>
      </c>
      <c r="H8" s="5" t="s">
        <v>474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475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8">
        <f>'справка №1-БАЛАНС'!H17</f>
        <v>4540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217</v>
      </c>
      <c r="I11" s="58">
        <f>'справка №1-БАЛАНС'!H28+'справка №1-БАЛАНС'!H31</f>
        <v>244</v>
      </c>
      <c r="J11" s="58">
        <f>'справка №1-БАЛАНС'!H29+'справка №1-БАЛАНС'!H32</f>
        <v>0</v>
      </c>
      <c r="K11" s="60"/>
      <c r="L11" s="344">
        <f>SUM(C11:K11)</f>
        <v>5001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479</v>
      </c>
      <c r="B12" s="17" t="s">
        <v>480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481</v>
      </c>
      <c r="B13" s="8" t="s">
        <v>482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483</v>
      </c>
      <c r="B14" s="8" t="s">
        <v>484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485</v>
      </c>
      <c r="B15" s="17" t="s">
        <v>486</v>
      </c>
      <c r="C15" s="61">
        <f>C11+C12</f>
        <v>4540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217</v>
      </c>
      <c r="I15" s="61">
        <f t="shared" si="2"/>
        <v>244</v>
      </c>
      <c r="J15" s="61">
        <f t="shared" si="2"/>
        <v>0</v>
      </c>
      <c r="K15" s="61">
        <f t="shared" si="2"/>
        <v>0</v>
      </c>
      <c r="L15" s="344">
        <f t="shared" si="1"/>
        <v>5001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487</v>
      </c>
      <c r="B16" s="21" t="s">
        <v>488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-166</v>
      </c>
      <c r="K16" s="60"/>
      <c r="L16" s="344">
        <f t="shared" si="1"/>
        <v>-166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489</v>
      </c>
      <c r="B17" s="8" t="s">
        <v>490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-185</v>
      </c>
      <c r="J17" s="62">
        <f>J18+J19</f>
        <v>0</v>
      </c>
      <c r="K17" s="62">
        <f t="shared" si="3"/>
        <v>0</v>
      </c>
      <c r="L17" s="344">
        <f t="shared" si="1"/>
        <v>-185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491</v>
      </c>
      <c r="B18" s="18" t="s">
        <v>492</v>
      </c>
      <c r="C18" s="60"/>
      <c r="D18" s="60"/>
      <c r="E18" s="60"/>
      <c r="F18" s="60"/>
      <c r="G18" s="60"/>
      <c r="H18" s="60"/>
      <c r="I18" s="60">
        <v>-185</v>
      </c>
      <c r="J18" s="60"/>
      <c r="K18" s="60"/>
      <c r="L18" s="344">
        <f t="shared" si="1"/>
        <v>-185</v>
      </c>
      <c r="M18" s="60"/>
      <c r="N18" s="11"/>
    </row>
    <row r="19" spans="1:14" ht="12" customHeight="1">
      <c r="A19" s="13" t="s">
        <v>493</v>
      </c>
      <c r="B19" s="18" t="s">
        <v>494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495</v>
      </c>
      <c r="B20" s="8" t="s">
        <v>496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497</v>
      </c>
      <c r="B21" s="8" t="s">
        <v>498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499</v>
      </c>
      <c r="B22" s="8" t="s">
        <v>500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501</v>
      </c>
      <c r="B23" s="8" t="s">
        <v>502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503</v>
      </c>
      <c r="B24" s="8" t="s">
        <v>504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499</v>
      </c>
      <c r="B25" s="8" t="s">
        <v>505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501</v>
      </c>
      <c r="B26" s="8" t="s">
        <v>506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507</v>
      </c>
      <c r="B27" s="8" t="s">
        <v>508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509</v>
      </c>
      <c r="B28" s="8" t="s">
        <v>510</v>
      </c>
      <c r="C28" s="60">
        <v>75</v>
      </c>
      <c r="D28" s="60">
        <v>127</v>
      </c>
      <c r="E28" s="60"/>
      <c r="F28" s="60"/>
      <c r="G28" s="60"/>
      <c r="H28" s="60"/>
      <c r="I28" s="60"/>
      <c r="J28" s="60"/>
      <c r="K28" s="60"/>
      <c r="L28" s="344">
        <f t="shared" si="1"/>
        <v>202</v>
      </c>
      <c r="M28" s="60"/>
      <c r="N28" s="11"/>
    </row>
    <row r="29" spans="1:23" ht="14.25" customHeight="1">
      <c r="A29" s="10" t="s">
        <v>511</v>
      </c>
      <c r="B29" s="17" t="s">
        <v>512</v>
      </c>
      <c r="C29" s="59">
        <f>C17+C20+C21+C24+C28+C27+C15+C16</f>
        <v>4615</v>
      </c>
      <c r="D29" s="59">
        <f aca="true" t="shared" si="6" ref="D29:M29">D17+D20+D21+D24+D28+D27+D15+D16</f>
        <v>127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217</v>
      </c>
      <c r="I29" s="59">
        <f t="shared" si="6"/>
        <v>59</v>
      </c>
      <c r="J29" s="59">
        <f t="shared" si="6"/>
        <v>-166</v>
      </c>
      <c r="K29" s="59">
        <f t="shared" si="6"/>
        <v>0</v>
      </c>
      <c r="L29" s="344">
        <f t="shared" si="1"/>
        <v>4852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513</v>
      </c>
      <c r="B30" s="8" t="s">
        <v>514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515</v>
      </c>
      <c r="B31" s="8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517</v>
      </c>
      <c r="B32" s="17" t="s">
        <v>518</v>
      </c>
      <c r="C32" s="59">
        <f aca="true" t="shared" si="7" ref="C32:K32">C29+C30+C31</f>
        <v>4615</v>
      </c>
      <c r="D32" s="59">
        <f t="shared" si="7"/>
        <v>127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217</v>
      </c>
      <c r="I32" s="59">
        <f t="shared" si="7"/>
        <v>59</v>
      </c>
      <c r="J32" s="59">
        <f t="shared" si="7"/>
        <v>-166</v>
      </c>
      <c r="K32" s="59">
        <f t="shared" si="7"/>
        <v>0</v>
      </c>
      <c r="L32" s="344">
        <f t="shared" si="1"/>
        <v>4852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871</v>
      </c>
      <c r="E38" s="591"/>
      <c r="F38" s="591"/>
      <c r="G38" s="591"/>
      <c r="H38" s="591"/>
      <c r="I38" s="591"/>
      <c r="J38" s="15" t="s">
        <v>872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65" zoomScaleNormal="65" zoomScalePageLayoutView="0" workbookViewId="0" topLeftCell="A10">
      <selection activeCell="S46" sqref="S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381</v>
      </c>
      <c r="B2" s="598"/>
      <c r="C2" s="599" t="str">
        <f>'справка №1-БАЛАНС'!E3</f>
        <v> 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130243596</v>
      </c>
      <c r="P2" s="483"/>
      <c r="Q2" s="483"/>
      <c r="R2" s="526"/>
    </row>
    <row r="3" spans="1:18" ht="15">
      <c r="A3" s="597" t="s">
        <v>4</v>
      </c>
      <c r="B3" s="598"/>
      <c r="C3" s="600" t="str">
        <f>'справка №1-БАЛАНС'!E5</f>
        <v> 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3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520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521</v>
      </c>
    </row>
    <row r="5" spans="1:18" s="100" customFormat="1" ht="30.75" customHeight="1">
      <c r="A5" s="606" t="s">
        <v>461</v>
      </c>
      <c r="B5" s="607"/>
      <c r="C5" s="610" t="s">
        <v>7</v>
      </c>
      <c r="D5" s="357" t="s">
        <v>522</v>
      </c>
      <c r="E5" s="357"/>
      <c r="F5" s="357"/>
      <c r="G5" s="357"/>
      <c r="H5" s="357" t="s">
        <v>523</v>
      </c>
      <c r="I5" s="357"/>
      <c r="J5" s="603" t="s">
        <v>524</v>
      </c>
      <c r="K5" s="357" t="s">
        <v>525</v>
      </c>
      <c r="L5" s="357"/>
      <c r="M5" s="357"/>
      <c r="N5" s="357"/>
      <c r="O5" s="357" t="s">
        <v>523</v>
      </c>
      <c r="P5" s="357"/>
      <c r="Q5" s="603" t="s">
        <v>526</v>
      </c>
      <c r="R5" s="603" t="s">
        <v>527</v>
      </c>
    </row>
    <row r="6" spans="1:18" s="100" customFormat="1" ht="48">
      <c r="A6" s="608"/>
      <c r="B6" s="609"/>
      <c r="C6" s="611"/>
      <c r="D6" s="358" t="s">
        <v>528</v>
      </c>
      <c r="E6" s="358" t="s">
        <v>529</v>
      </c>
      <c r="F6" s="358" t="s">
        <v>530</v>
      </c>
      <c r="G6" s="358" t="s">
        <v>531</v>
      </c>
      <c r="H6" s="358" t="s">
        <v>532</v>
      </c>
      <c r="I6" s="358" t="s">
        <v>533</v>
      </c>
      <c r="J6" s="604"/>
      <c r="K6" s="358" t="s">
        <v>528</v>
      </c>
      <c r="L6" s="358" t="s">
        <v>534</v>
      </c>
      <c r="M6" s="358" t="s">
        <v>535</v>
      </c>
      <c r="N6" s="358" t="s">
        <v>536</v>
      </c>
      <c r="O6" s="358" t="s">
        <v>532</v>
      </c>
      <c r="P6" s="358" t="s">
        <v>533</v>
      </c>
      <c r="Q6" s="604"/>
      <c r="R6" s="604"/>
    </row>
    <row r="7" spans="1:18" s="100" customFormat="1" ht="12">
      <c r="A7" s="360" t="s">
        <v>537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538</v>
      </c>
      <c r="B8" s="363" t="s">
        <v>539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540</v>
      </c>
      <c r="B9" s="366" t="s">
        <v>541</v>
      </c>
      <c r="C9" s="367" t="s">
        <v>542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543</v>
      </c>
      <c r="B10" s="366" t="s">
        <v>544</v>
      </c>
      <c r="C10" s="367" t="s">
        <v>545</v>
      </c>
      <c r="D10" s="189">
        <v>564</v>
      </c>
      <c r="E10" s="189"/>
      <c r="F10" s="189"/>
      <c r="G10" s="74">
        <f aca="true" t="shared" si="2" ref="G10:G39">D10+E10-F10</f>
        <v>564</v>
      </c>
      <c r="H10" s="65"/>
      <c r="I10" s="65"/>
      <c r="J10" s="74">
        <f aca="true" t="shared" si="3" ref="J10:J39">G10+H10-I10</f>
        <v>564</v>
      </c>
      <c r="K10" s="65">
        <v>3</v>
      </c>
      <c r="L10" s="65">
        <v>12</v>
      </c>
      <c r="M10" s="65"/>
      <c r="N10" s="74">
        <f aca="true" t="shared" si="4" ref="N10:N39">K10+L10-M10</f>
        <v>15</v>
      </c>
      <c r="O10" s="65"/>
      <c r="P10" s="65"/>
      <c r="Q10" s="74">
        <f t="shared" si="0"/>
        <v>15</v>
      </c>
      <c r="R10" s="74">
        <f t="shared" si="1"/>
        <v>549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546</v>
      </c>
      <c r="B11" s="366" t="s">
        <v>547</v>
      </c>
      <c r="C11" s="367" t="s">
        <v>548</v>
      </c>
      <c r="D11" s="189">
        <v>637</v>
      </c>
      <c r="E11" s="189">
        <v>72</v>
      </c>
      <c r="F11" s="189"/>
      <c r="G11" s="74">
        <f t="shared" si="2"/>
        <v>709</v>
      </c>
      <c r="H11" s="65"/>
      <c r="I11" s="65"/>
      <c r="J11" s="74">
        <f t="shared" si="3"/>
        <v>709</v>
      </c>
      <c r="K11" s="65">
        <v>393</v>
      </c>
      <c r="L11" s="65">
        <v>121</v>
      </c>
      <c r="M11" s="65"/>
      <c r="N11" s="74">
        <f t="shared" si="4"/>
        <v>514</v>
      </c>
      <c r="O11" s="65"/>
      <c r="P11" s="65"/>
      <c r="Q11" s="74">
        <f t="shared" si="0"/>
        <v>514</v>
      </c>
      <c r="R11" s="74">
        <f t="shared" si="1"/>
        <v>195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549</v>
      </c>
      <c r="B12" s="366" t="s">
        <v>550</v>
      </c>
      <c r="C12" s="367" t="s">
        <v>551</v>
      </c>
      <c r="D12" s="189">
        <v>1</v>
      </c>
      <c r="E12" s="189"/>
      <c r="F12" s="189"/>
      <c r="G12" s="74">
        <f t="shared" si="2"/>
        <v>1</v>
      </c>
      <c r="H12" s="65"/>
      <c r="I12" s="65"/>
      <c r="J12" s="74">
        <f t="shared" si="3"/>
        <v>1</v>
      </c>
      <c r="K12" s="65">
        <v>1</v>
      </c>
      <c r="L12" s="65"/>
      <c r="M12" s="65"/>
      <c r="N12" s="74">
        <f t="shared" si="4"/>
        <v>1</v>
      </c>
      <c r="O12" s="65"/>
      <c r="P12" s="65"/>
      <c r="Q12" s="74">
        <f t="shared" si="0"/>
        <v>1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552</v>
      </c>
      <c r="B13" s="366" t="s">
        <v>553</v>
      </c>
      <c r="C13" s="367" t="s">
        <v>554</v>
      </c>
      <c r="D13" s="189">
        <v>310</v>
      </c>
      <c r="E13" s="189"/>
      <c r="F13" s="189"/>
      <c r="G13" s="74">
        <f t="shared" si="2"/>
        <v>310</v>
      </c>
      <c r="H13" s="65"/>
      <c r="I13" s="65"/>
      <c r="J13" s="74">
        <f t="shared" si="3"/>
        <v>310</v>
      </c>
      <c r="K13" s="65">
        <v>205</v>
      </c>
      <c r="L13" s="65">
        <v>42</v>
      </c>
      <c r="M13" s="65"/>
      <c r="N13" s="74">
        <f t="shared" si="4"/>
        <v>247</v>
      </c>
      <c r="O13" s="65"/>
      <c r="P13" s="65"/>
      <c r="Q13" s="74">
        <f t="shared" si="0"/>
        <v>247</v>
      </c>
      <c r="R13" s="74">
        <f t="shared" si="1"/>
        <v>63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555</v>
      </c>
      <c r="B14" s="366" t="s">
        <v>556</v>
      </c>
      <c r="C14" s="367" t="s">
        <v>557</v>
      </c>
      <c r="D14" s="189">
        <v>2</v>
      </c>
      <c r="E14" s="189">
        <v>68</v>
      </c>
      <c r="F14" s="189"/>
      <c r="G14" s="74">
        <f t="shared" si="2"/>
        <v>70</v>
      </c>
      <c r="H14" s="65"/>
      <c r="I14" s="65"/>
      <c r="J14" s="74">
        <f t="shared" si="3"/>
        <v>70</v>
      </c>
      <c r="K14" s="65">
        <v>1</v>
      </c>
      <c r="L14" s="65">
        <v>5</v>
      </c>
      <c r="M14" s="65"/>
      <c r="N14" s="74">
        <f t="shared" si="4"/>
        <v>6</v>
      </c>
      <c r="O14" s="65"/>
      <c r="P14" s="65"/>
      <c r="Q14" s="74">
        <f t="shared" si="0"/>
        <v>6</v>
      </c>
      <c r="R14" s="74">
        <f t="shared" si="1"/>
        <v>64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>
        <v>54</v>
      </c>
      <c r="E15" s="457">
        <v>224</v>
      </c>
      <c r="F15" s="457"/>
      <c r="G15" s="74">
        <f t="shared" si="2"/>
        <v>278</v>
      </c>
      <c r="H15" s="458"/>
      <c r="I15" s="458"/>
      <c r="J15" s="74">
        <f t="shared" si="3"/>
        <v>278</v>
      </c>
      <c r="K15" s="458"/>
      <c r="L15" s="458"/>
      <c r="M15" s="458">
        <v>6</v>
      </c>
      <c r="N15" s="74">
        <f t="shared" si="4"/>
        <v>-6</v>
      </c>
      <c r="O15" s="458"/>
      <c r="P15" s="458"/>
      <c r="Q15" s="74">
        <f t="shared" si="0"/>
        <v>-6</v>
      </c>
      <c r="R15" s="74">
        <f t="shared" si="1"/>
        <v>284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558</v>
      </c>
      <c r="B16" s="193" t="s">
        <v>559</v>
      </c>
      <c r="C16" s="367" t="s">
        <v>560</v>
      </c>
      <c r="D16" s="189">
        <v>26</v>
      </c>
      <c r="E16" s="189">
        <v>26</v>
      </c>
      <c r="F16" s="189"/>
      <c r="G16" s="74">
        <f t="shared" si="2"/>
        <v>52</v>
      </c>
      <c r="H16" s="65"/>
      <c r="I16" s="65"/>
      <c r="J16" s="74">
        <f t="shared" si="3"/>
        <v>52</v>
      </c>
      <c r="K16" s="65">
        <v>12</v>
      </c>
      <c r="L16" s="65">
        <v>6</v>
      </c>
      <c r="M16" s="65"/>
      <c r="N16" s="74">
        <f t="shared" si="4"/>
        <v>18</v>
      </c>
      <c r="O16" s="65"/>
      <c r="P16" s="65"/>
      <c r="Q16" s="74">
        <f aca="true" t="shared" si="5" ref="Q16:Q25">N16+O16-P16</f>
        <v>18</v>
      </c>
      <c r="R16" s="74">
        <f aca="true" t="shared" si="6" ref="R16:R25">J16-Q16</f>
        <v>34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561</v>
      </c>
      <c r="C17" s="369" t="s">
        <v>562</v>
      </c>
      <c r="D17" s="194">
        <f>SUM(D9:D16)</f>
        <v>1594</v>
      </c>
      <c r="E17" s="194">
        <f>SUM(E9:E16)</f>
        <v>390</v>
      </c>
      <c r="F17" s="194">
        <f>SUM(F9:F16)</f>
        <v>0</v>
      </c>
      <c r="G17" s="74">
        <f t="shared" si="2"/>
        <v>1984</v>
      </c>
      <c r="H17" s="75">
        <f>SUM(H9:H16)</f>
        <v>0</v>
      </c>
      <c r="I17" s="75">
        <f>SUM(I9:I16)</f>
        <v>0</v>
      </c>
      <c r="J17" s="74">
        <f t="shared" si="3"/>
        <v>1984</v>
      </c>
      <c r="K17" s="75">
        <f>SUM(K9:K16)</f>
        <v>615</v>
      </c>
      <c r="L17" s="75">
        <f>SUM(L9:L16)</f>
        <v>186</v>
      </c>
      <c r="M17" s="75">
        <f>SUM(M9:M16)</f>
        <v>6</v>
      </c>
      <c r="N17" s="74">
        <f t="shared" si="4"/>
        <v>795</v>
      </c>
      <c r="O17" s="75">
        <f>SUM(O9:O16)</f>
        <v>0</v>
      </c>
      <c r="P17" s="75">
        <f>SUM(P9:P16)</f>
        <v>0</v>
      </c>
      <c r="Q17" s="74">
        <f t="shared" si="5"/>
        <v>795</v>
      </c>
      <c r="R17" s="74">
        <f t="shared" si="6"/>
        <v>1189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563</v>
      </c>
      <c r="B18" s="371" t="s">
        <v>564</v>
      </c>
      <c r="C18" s="369" t="s">
        <v>565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566</v>
      </c>
      <c r="B19" s="371" t="s">
        <v>567</v>
      </c>
      <c r="C19" s="369" t="s">
        <v>568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569</v>
      </c>
      <c r="B20" s="363" t="s">
        <v>570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540</v>
      </c>
      <c r="B21" s="366" t="s">
        <v>571</v>
      </c>
      <c r="C21" s="367" t="s">
        <v>572</v>
      </c>
      <c r="D21" s="189">
        <v>396</v>
      </c>
      <c r="E21" s="189">
        <v>2</v>
      </c>
      <c r="F21" s="189"/>
      <c r="G21" s="74">
        <f t="shared" si="2"/>
        <v>398</v>
      </c>
      <c r="H21" s="65"/>
      <c r="I21" s="65"/>
      <c r="J21" s="74">
        <f t="shared" si="3"/>
        <v>398</v>
      </c>
      <c r="K21" s="65">
        <v>345</v>
      </c>
      <c r="L21" s="65">
        <v>34</v>
      </c>
      <c r="M21" s="65"/>
      <c r="N21" s="74">
        <f t="shared" si="4"/>
        <v>379</v>
      </c>
      <c r="O21" s="65"/>
      <c r="P21" s="65"/>
      <c r="Q21" s="74">
        <f t="shared" si="5"/>
        <v>379</v>
      </c>
      <c r="R21" s="74">
        <f t="shared" si="6"/>
        <v>19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543</v>
      </c>
      <c r="B22" s="366" t="s">
        <v>573</v>
      </c>
      <c r="C22" s="367" t="s">
        <v>574</v>
      </c>
      <c r="D22" s="189">
        <v>9</v>
      </c>
      <c r="E22" s="189">
        <v>1</v>
      </c>
      <c r="F22" s="189"/>
      <c r="G22" s="74">
        <f t="shared" si="2"/>
        <v>10</v>
      </c>
      <c r="H22" s="65"/>
      <c r="I22" s="65"/>
      <c r="J22" s="74">
        <f t="shared" si="3"/>
        <v>10</v>
      </c>
      <c r="K22" s="65">
        <v>6</v>
      </c>
      <c r="L22" s="65"/>
      <c r="M22" s="65"/>
      <c r="N22" s="74">
        <f t="shared" si="4"/>
        <v>6</v>
      </c>
      <c r="O22" s="65"/>
      <c r="P22" s="65"/>
      <c r="Q22" s="74">
        <f t="shared" si="5"/>
        <v>6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546</v>
      </c>
      <c r="B23" s="374" t="s">
        <v>575</v>
      </c>
      <c r="C23" s="367" t="s">
        <v>576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549</v>
      </c>
      <c r="B24" s="375" t="s">
        <v>559</v>
      </c>
      <c r="C24" s="367" t="s">
        <v>577</v>
      </c>
      <c r="D24" s="189">
        <v>1736</v>
      </c>
      <c r="E24" s="189">
        <v>94</v>
      </c>
      <c r="F24" s="189"/>
      <c r="G24" s="74">
        <f t="shared" si="2"/>
        <v>1830</v>
      </c>
      <c r="H24" s="65"/>
      <c r="I24" s="65"/>
      <c r="J24" s="74">
        <f t="shared" si="3"/>
        <v>1830</v>
      </c>
      <c r="K24" s="65">
        <v>115</v>
      </c>
      <c r="L24" s="65">
        <v>130</v>
      </c>
      <c r="M24" s="65"/>
      <c r="N24" s="74">
        <f t="shared" si="4"/>
        <v>245</v>
      </c>
      <c r="O24" s="65"/>
      <c r="P24" s="65"/>
      <c r="Q24" s="74">
        <f t="shared" si="5"/>
        <v>245</v>
      </c>
      <c r="R24" s="74">
        <f t="shared" si="6"/>
        <v>1585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579</v>
      </c>
      <c r="D25" s="190">
        <f>SUM(D21:D24)</f>
        <v>2141</v>
      </c>
      <c r="E25" s="190">
        <f aca="true" t="shared" si="7" ref="E25:P25">SUM(E21:E24)</f>
        <v>97</v>
      </c>
      <c r="F25" s="190">
        <f t="shared" si="7"/>
        <v>0</v>
      </c>
      <c r="G25" s="67">
        <f t="shared" si="2"/>
        <v>2238</v>
      </c>
      <c r="H25" s="66">
        <f t="shared" si="7"/>
        <v>0</v>
      </c>
      <c r="I25" s="66">
        <f t="shared" si="7"/>
        <v>0</v>
      </c>
      <c r="J25" s="67">
        <f t="shared" si="3"/>
        <v>2238</v>
      </c>
      <c r="K25" s="66">
        <f t="shared" si="7"/>
        <v>466</v>
      </c>
      <c r="L25" s="66">
        <f t="shared" si="7"/>
        <v>164</v>
      </c>
      <c r="M25" s="66">
        <f t="shared" si="7"/>
        <v>0</v>
      </c>
      <c r="N25" s="67">
        <f t="shared" si="4"/>
        <v>630</v>
      </c>
      <c r="O25" s="66">
        <f t="shared" si="7"/>
        <v>0</v>
      </c>
      <c r="P25" s="66">
        <f t="shared" si="7"/>
        <v>0</v>
      </c>
      <c r="Q25" s="67">
        <f t="shared" si="5"/>
        <v>630</v>
      </c>
      <c r="R25" s="67">
        <f t="shared" si="6"/>
        <v>1608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580</v>
      </c>
      <c r="B26" s="377" t="s">
        <v>581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540</v>
      </c>
      <c r="B27" s="379" t="s">
        <v>847</v>
      </c>
      <c r="C27" s="380" t="s">
        <v>582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583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584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585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586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543</v>
      </c>
      <c r="B32" s="379" t="s">
        <v>587</v>
      </c>
      <c r="C32" s="367" t="s">
        <v>588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589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590</v>
      </c>
      <c r="C34" s="367" t="s">
        <v>591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592</v>
      </c>
      <c r="C35" s="367" t="s">
        <v>593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594</v>
      </c>
      <c r="C36" s="367" t="s">
        <v>595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546</v>
      </c>
      <c r="B37" s="381" t="s">
        <v>559</v>
      </c>
      <c r="C37" s="367" t="s">
        <v>596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598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599</v>
      </c>
      <c r="B39" s="370" t="s">
        <v>600</v>
      </c>
      <c r="C39" s="369" t="s">
        <v>601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602</v>
      </c>
      <c r="C40" s="359" t="s">
        <v>603</v>
      </c>
      <c r="D40" s="438">
        <f>D17+D18+D19+D25+D38+D39</f>
        <v>3736</v>
      </c>
      <c r="E40" s="438">
        <f>E17+E18+E19+E25+E38+E39</f>
        <v>487</v>
      </c>
      <c r="F40" s="438">
        <f aca="true" t="shared" si="13" ref="F40:R40">F17+F18+F19+F25+F38+F39</f>
        <v>0</v>
      </c>
      <c r="G40" s="438">
        <f t="shared" si="13"/>
        <v>4223</v>
      </c>
      <c r="H40" s="438">
        <f t="shared" si="13"/>
        <v>0</v>
      </c>
      <c r="I40" s="438">
        <f t="shared" si="13"/>
        <v>0</v>
      </c>
      <c r="J40" s="438">
        <f t="shared" si="13"/>
        <v>4223</v>
      </c>
      <c r="K40" s="438">
        <f t="shared" si="13"/>
        <v>1081</v>
      </c>
      <c r="L40" s="438">
        <f t="shared" si="13"/>
        <v>350</v>
      </c>
      <c r="M40" s="438">
        <f t="shared" si="13"/>
        <v>6</v>
      </c>
      <c r="N40" s="438">
        <f t="shared" si="13"/>
        <v>1425</v>
      </c>
      <c r="O40" s="438">
        <f t="shared" si="13"/>
        <v>0</v>
      </c>
      <c r="P40" s="438">
        <f t="shared" si="13"/>
        <v>0</v>
      </c>
      <c r="Q40" s="438">
        <f t="shared" si="13"/>
        <v>1425</v>
      </c>
      <c r="R40" s="438">
        <f t="shared" si="13"/>
        <v>2798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604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861</v>
      </c>
      <c r="C44" s="354"/>
      <c r="D44" s="355"/>
      <c r="E44" s="355"/>
      <c r="F44" s="355"/>
      <c r="G44" s="351"/>
      <c r="H44" s="356" t="s">
        <v>862</v>
      </c>
      <c r="I44" s="356"/>
      <c r="J44" s="356"/>
      <c r="K44" s="612"/>
      <c r="L44" s="612"/>
      <c r="M44" s="612"/>
      <c r="N44" s="612"/>
      <c r="O44" s="601" t="s">
        <v>863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A110" sqref="A110:A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605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381</v>
      </c>
      <c r="B3" s="619" t="str">
        <f>'справка №1-БАЛАНС'!E3</f>
        <v> </v>
      </c>
      <c r="C3" s="620"/>
      <c r="D3" s="526" t="s">
        <v>2</v>
      </c>
      <c r="E3" s="107">
        <f>'справка №1-БАЛАНС'!H3</f>
        <v>130243596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461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/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/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/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3</v>
      </c>
      <c r="D21" s="108">
        <v>3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15</v>
      </c>
      <c r="D24" s="119">
        <f>SUM(D25:D27)</f>
        <v>15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/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15</v>
      </c>
      <c r="D26" s="108">
        <v>15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/>
      <c r="D27" s="108"/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413</v>
      </c>
      <c r="D28" s="108">
        <v>413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11</v>
      </c>
      <c r="D29" s="108">
        <v>11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/>
      <c r="D30" s="108"/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/>
      <c r="D31" s="108"/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/>
      <c r="D32" s="108"/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45</v>
      </c>
      <c r="D33" s="105">
        <f>SUM(D34:D37)</f>
        <v>45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44</v>
      </c>
      <c r="D34" s="108">
        <v>44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/>
      <c r="D36" s="108"/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/>
      <c r="D37" s="108"/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5</v>
      </c>
      <c r="D38" s="105">
        <f>SUM(D39:D42)</f>
        <v>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/>
      <c r="D39" s="108"/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/>
      <c r="D40" s="108"/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/>
      <c r="D41" s="108"/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5</v>
      </c>
      <c r="D42" s="108">
        <v>5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489</v>
      </c>
      <c r="D43" s="104">
        <f>D24+D28+D29+D31+D30+D32+D33+D38</f>
        <v>489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492</v>
      </c>
      <c r="D44" s="103">
        <f>D43+D21+D19+D9</f>
        <v>492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461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/>
      <c r="D53" s="108"/>
      <c r="E53" s="119">
        <f>C53-D53</f>
        <v>0</v>
      </c>
      <c r="F53" s="108"/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/>
      <c r="D57" s="108"/>
      <c r="E57" s="119">
        <f t="shared" si="1"/>
        <v>0</v>
      </c>
      <c r="F57" s="108"/>
    </row>
    <row r="58" spans="1:6" ht="12">
      <c r="A58" s="406" t="s">
        <v>694</v>
      </c>
      <c r="B58" s="397" t="s">
        <v>695</v>
      </c>
      <c r="C58" s="109"/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/>
      <c r="D59" s="108"/>
      <c r="E59" s="119">
        <f t="shared" si="1"/>
        <v>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700</v>
      </c>
      <c r="C62" s="108"/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/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/>
      <c r="D64" s="108"/>
      <c r="E64" s="119">
        <f t="shared" si="1"/>
        <v>0</v>
      </c>
      <c r="F64" s="110"/>
    </row>
    <row r="65" spans="1:6" ht="12">
      <c r="A65" s="396" t="s">
        <v>705</v>
      </c>
      <c r="B65" s="397" t="s">
        <v>706</v>
      </c>
      <c r="C65" s="109"/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29</v>
      </c>
      <c r="D68" s="108">
        <v>29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3</v>
      </c>
      <c r="D71" s="105">
        <f>SUM(D72:D74)</f>
        <v>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3</v>
      </c>
      <c r="D72" s="108">
        <v>3</v>
      </c>
      <c r="E72" s="119">
        <f t="shared" si="1"/>
        <v>0</v>
      </c>
      <c r="F72" s="110"/>
    </row>
    <row r="73" spans="1:6" ht="12">
      <c r="A73" s="396" t="s">
        <v>716</v>
      </c>
      <c r="B73" s="397" t="s">
        <v>717</v>
      </c>
      <c r="C73" s="108"/>
      <c r="D73" s="108"/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/>
      <c r="D74" s="108"/>
      <c r="E74" s="119">
        <f t="shared" si="1"/>
        <v>0</v>
      </c>
      <c r="F74" s="110"/>
    </row>
    <row r="75" spans="1:16" ht="24">
      <c r="A75" s="396" t="s">
        <v>690</v>
      </c>
      <c r="B75" s="397" t="s">
        <v>720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/>
      <c r="D76" s="108"/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/>
      <c r="D77" s="109"/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/>
      <c r="D78" s="108"/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/>
      <c r="D79" s="109"/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/>
      <c r="D81" s="108"/>
      <c r="E81" s="119">
        <f t="shared" si="1"/>
        <v>0</v>
      </c>
      <c r="F81" s="108"/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/>
      <c r="D83" s="108"/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/>
      <c r="D84" s="108"/>
      <c r="E84" s="119">
        <f t="shared" si="1"/>
        <v>0</v>
      </c>
      <c r="F84" s="108"/>
    </row>
    <row r="85" spans="1:16" ht="12">
      <c r="A85" s="396" t="s">
        <v>738</v>
      </c>
      <c r="B85" s="397" t="s">
        <v>739</v>
      </c>
      <c r="C85" s="104">
        <f>SUM(C86:C90)+C94</f>
        <v>146</v>
      </c>
      <c r="D85" s="104">
        <f>SUM(D86:D90)+D94</f>
        <v>146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/>
      <c r="D86" s="108"/>
      <c r="E86" s="119">
        <f t="shared" si="1"/>
        <v>0</v>
      </c>
      <c r="F86" s="108"/>
    </row>
    <row r="87" spans="1:6" ht="12">
      <c r="A87" s="396" t="s">
        <v>742</v>
      </c>
      <c r="B87" s="397" t="s">
        <v>743</v>
      </c>
      <c r="C87" s="108"/>
      <c r="D87" s="108"/>
      <c r="E87" s="119">
        <f t="shared" si="1"/>
        <v>0</v>
      </c>
      <c r="F87" s="108"/>
    </row>
    <row r="88" spans="1:6" ht="12">
      <c r="A88" s="396" t="s">
        <v>744</v>
      </c>
      <c r="B88" s="397" t="s">
        <v>745</v>
      </c>
      <c r="C88" s="108"/>
      <c r="D88" s="108"/>
      <c r="E88" s="119">
        <f t="shared" si="1"/>
        <v>0</v>
      </c>
      <c r="F88" s="108"/>
    </row>
    <row r="89" spans="1:6" ht="12">
      <c r="A89" s="396" t="s">
        <v>746</v>
      </c>
      <c r="B89" s="397" t="s">
        <v>747</v>
      </c>
      <c r="C89" s="108">
        <v>114</v>
      </c>
      <c r="D89" s="108">
        <v>114</v>
      </c>
      <c r="E89" s="119">
        <f t="shared" si="1"/>
        <v>0</v>
      </c>
      <c r="F89" s="108"/>
    </row>
    <row r="90" spans="1:16" ht="12">
      <c r="A90" s="396" t="s">
        <v>748</v>
      </c>
      <c r="B90" s="397" t="s">
        <v>749</v>
      </c>
      <c r="C90" s="103">
        <f>SUM(C91:C93)</f>
        <v>13</v>
      </c>
      <c r="D90" s="103">
        <f>SUM(D91:D93)</f>
        <v>13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/>
      <c r="D91" s="108"/>
      <c r="E91" s="119">
        <f t="shared" si="1"/>
        <v>0</v>
      </c>
      <c r="F91" s="108"/>
    </row>
    <row r="92" spans="1:6" ht="12">
      <c r="A92" s="396" t="s">
        <v>658</v>
      </c>
      <c r="B92" s="397" t="s">
        <v>752</v>
      </c>
      <c r="C92" s="108"/>
      <c r="D92" s="108"/>
      <c r="E92" s="119">
        <f t="shared" si="1"/>
        <v>0</v>
      </c>
      <c r="F92" s="108"/>
    </row>
    <row r="93" spans="1:6" ht="12">
      <c r="A93" s="396" t="s">
        <v>662</v>
      </c>
      <c r="B93" s="397" t="s">
        <v>753</v>
      </c>
      <c r="C93" s="108">
        <v>13</v>
      </c>
      <c r="D93" s="108">
        <v>13</v>
      </c>
      <c r="E93" s="119">
        <f t="shared" si="1"/>
        <v>0</v>
      </c>
      <c r="F93" s="108"/>
    </row>
    <row r="94" spans="1:6" ht="12">
      <c r="A94" s="396" t="s">
        <v>754</v>
      </c>
      <c r="B94" s="397" t="s">
        <v>755</v>
      </c>
      <c r="C94" s="108">
        <v>19</v>
      </c>
      <c r="D94" s="108">
        <v>19</v>
      </c>
      <c r="E94" s="119">
        <f t="shared" si="1"/>
        <v>0</v>
      </c>
      <c r="F94" s="108"/>
    </row>
    <row r="95" spans="1:6" ht="12">
      <c r="A95" s="396" t="s">
        <v>756</v>
      </c>
      <c r="B95" s="397" t="s">
        <v>757</v>
      </c>
      <c r="C95" s="108">
        <v>2</v>
      </c>
      <c r="D95" s="108">
        <v>2</v>
      </c>
      <c r="E95" s="119">
        <f t="shared" si="1"/>
        <v>0</v>
      </c>
      <c r="F95" s="110"/>
    </row>
    <row r="96" spans="1:16" ht="12">
      <c r="A96" s="398" t="s">
        <v>758</v>
      </c>
      <c r="B96" s="407" t="s">
        <v>759</v>
      </c>
      <c r="C96" s="104">
        <f>C85+C80+C75+C71+C95</f>
        <v>151</v>
      </c>
      <c r="D96" s="104">
        <f>D85+D80+D75+D71+D95</f>
        <v>151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180</v>
      </c>
      <c r="D97" s="104">
        <f>D96+D68+D66</f>
        <v>180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461</v>
      </c>
      <c r="B100" s="395" t="s">
        <v>462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776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858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863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16">
      <selection activeCell="I37" sqref="I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777</v>
      </c>
      <c r="F2" s="418"/>
      <c r="G2" s="418"/>
      <c r="H2" s="416"/>
      <c r="I2" s="416"/>
    </row>
    <row r="3" spans="1:9" ht="12">
      <c r="A3" s="416"/>
      <c r="B3" s="417"/>
      <c r="C3" s="419" t="s">
        <v>778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381</v>
      </c>
      <c r="B4" s="621" t="str">
        <f>'справка №1-БАЛАНС'!E3</f>
        <v>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130243596</v>
      </c>
    </row>
    <row r="5" spans="1:9" ht="15">
      <c r="A5" s="501" t="s">
        <v>4</v>
      </c>
      <c r="B5" s="622" t="str">
        <f>'справка №1-БАЛАНС'!E5</f>
        <v> </v>
      </c>
      <c r="C5" s="622"/>
      <c r="D5" s="622"/>
      <c r="E5" s="622"/>
      <c r="F5" s="622"/>
      <c r="G5" s="625" t="s">
        <v>3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779</v>
      </c>
    </row>
    <row r="7" spans="1:9" s="520" customFormat="1" ht="12">
      <c r="A7" s="140" t="s">
        <v>461</v>
      </c>
      <c r="B7" s="79"/>
      <c r="C7" s="140" t="s">
        <v>780</v>
      </c>
      <c r="D7" s="141"/>
      <c r="E7" s="142"/>
      <c r="F7" s="143" t="s">
        <v>781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782</v>
      </c>
      <c r="D8" s="82" t="s">
        <v>783</v>
      </c>
      <c r="E8" s="82" t="s">
        <v>784</v>
      </c>
      <c r="F8" s="142" t="s">
        <v>785</v>
      </c>
      <c r="G8" s="144" t="s">
        <v>786</v>
      </c>
      <c r="H8" s="144"/>
      <c r="I8" s="144" t="s">
        <v>787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532</v>
      </c>
      <c r="H9" s="80" t="s">
        <v>533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788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789</v>
      </c>
      <c r="B12" s="90" t="s">
        <v>790</v>
      </c>
      <c r="C12" s="439">
        <v>4615</v>
      </c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791</v>
      </c>
      <c r="B13" s="90" t="s">
        <v>792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592</v>
      </c>
      <c r="B14" s="90" t="s">
        <v>793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794</v>
      </c>
      <c r="B15" s="90" t="s">
        <v>795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796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561</v>
      </c>
      <c r="B17" s="92" t="s">
        <v>797</v>
      </c>
      <c r="C17" s="85">
        <f aca="true" t="shared" si="1" ref="C17:H17">C12+C13+C15+C16</f>
        <v>4615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798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789</v>
      </c>
      <c r="B19" s="90" t="s">
        <v>799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800</v>
      </c>
      <c r="B20" s="90" t="s">
        <v>801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802</v>
      </c>
      <c r="B21" s="90" t="s">
        <v>803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804</v>
      </c>
      <c r="B22" s="90" t="s">
        <v>805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806</v>
      </c>
      <c r="B23" s="90" t="s">
        <v>807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808</v>
      </c>
      <c r="B24" s="90" t="s">
        <v>809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810</v>
      </c>
      <c r="B25" s="95" t="s">
        <v>811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578</v>
      </c>
      <c r="B26" s="92" t="s">
        <v>812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813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858</v>
      </c>
      <c r="B30" s="624"/>
      <c r="C30" s="624"/>
      <c r="D30" s="459" t="s">
        <v>814</v>
      </c>
      <c r="E30" s="623" t="s">
        <v>866</v>
      </c>
      <c r="F30" s="623"/>
      <c r="G30" s="623"/>
      <c r="H30" s="420" t="s">
        <v>863</v>
      </c>
      <c r="I30" s="623" t="s">
        <v>869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88">
      <selection activeCell="A161" sqref="A16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381</v>
      </c>
      <c r="B5" s="628" t="str">
        <f>'справка №1-БАЛАНС'!E3</f>
        <v> </v>
      </c>
      <c r="C5" s="628"/>
      <c r="D5" s="628"/>
      <c r="E5" s="570" t="s">
        <v>2</v>
      </c>
      <c r="F5" s="451">
        <f>'справка №1-БАЛАНС'!H3</f>
        <v>130243596</v>
      </c>
    </row>
    <row r="6" spans="1:13" ht="15" customHeight="1">
      <c r="A6" s="27" t="s">
        <v>817</v>
      </c>
      <c r="B6" s="629" t="str">
        <f>'справка №1-БАЛАНС'!E5</f>
        <v> </v>
      </c>
      <c r="C6" s="62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7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546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549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561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540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543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546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549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578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540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543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546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549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597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867</v>
      </c>
      <c r="B63" s="40"/>
      <c r="C63" s="441">
        <v>1</v>
      </c>
      <c r="D63" s="441"/>
      <c r="E63" s="441"/>
      <c r="F63" s="443">
        <f>C63-E63</f>
        <v>1</v>
      </c>
    </row>
    <row r="64" spans="1:6" ht="12.75">
      <c r="A64" s="36" t="s">
        <v>543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546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549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546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549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561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540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543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546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549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578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540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543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546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549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597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540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543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546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549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858</v>
      </c>
      <c r="B151" s="453"/>
      <c r="C151" s="630" t="s">
        <v>865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 Georgiev</cp:lastModifiedBy>
  <cp:lastPrinted>2012-07-27T18:47:26Z</cp:lastPrinted>
  <dcterms:created xsi:type="dcterms:W3CDTF">2000-06-29T12:02:40Z</dcterms:created>
  <dcterms:modified xsi:type="dcterms:W3CDTF">2012-07-29T12:18:38Z</dcterms:modified>
  <cp:category/>
  <cp:version/>
  <cp:contentType/>
  <cp:contentStatus/>
</cp:coreProperties>
</file>