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<sst xmlns="http://schemas.openxmlformats.org/spreadsheetml/2006/main" count="1065" uniqueCount="876">
  <si>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</si>
  <si>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</si>
  <si>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</si>
  <si>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</si>
  <si>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</si>
  <si>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</si>
  <si>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</si>
  <si>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</si>
  <si>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</si>
  <si>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</si>
  <si>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</si>
  <si>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</si>
  <si>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</si>
  <si>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</si>
  <si>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</si>
  <si>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</si>
  <si>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</si>
  <si>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</si>
  <si>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</si>
  <si>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</si>
  <si>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</si>
  <si>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</si>
  <si>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</si>
  <si>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</si>
  <si>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</si>
  <si>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</si>
  <si>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</si>
  <si>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</si>
  <si>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</si>
  <si>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</si>
  <si>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</si>
  <si>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</si>
  <si>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</si>
  <si>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</si>
  <si>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</si>
  <si>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</si>
  <si>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</si>
  <si>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</si>
  <si>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</si>
  <si>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</si>
  <si>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</si>
  <si>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</si>
  <si>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</si>
  <si>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</si>
  <si>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</si>
  <si>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</si>
  <si>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</si>
  <si>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</si>
  <si>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</si>
  <si>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</si>
  <si>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</si>
  <si>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</si>
  <si>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</si>
  <si>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</si>
  <si>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</si>
  <si>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</si>
  <si>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</si>
  <si>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</si>
  <si>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</si>
  <si>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</si>
  <si>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</si>
  <si>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</si>
  <si>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</si>
  <si>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</si>
  <si>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</si>
  <si>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</si>
  <si>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</si>
  <si>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</si>
  <si>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</si>
  <si>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</si>
  <si>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</si>
  <si>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</si>
  <si>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</si>
  <si>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</si>
  <si>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</si>
  <si>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</si>
  <si>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</si>
  <si>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</si>
  <si>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</si>
  <si>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</si>
  <si>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</si>
  <si>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</si>
  <si>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</si>
  <si>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</si>
  <si>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</si>
  <si>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</si>
  <si>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</si>
  <si>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</si>
  <si>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</si>
  <si>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</si>
  <si>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</si>
  <si>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</si>
  <si>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</si>
  <si>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</si>
  <si>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</si>
  <si>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</si>
  <si>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</si>
  <si>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</si>
  <si>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</si>
  <si>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</si>
  <si>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</si>
  <si>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</si>
  <si>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</si>
  <si>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</si>
  <si>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</si>
  <si>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</si>
  <si>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</si>
  <si>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</si>
  <si>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</si>
  <si>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</si>
  <si>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</si>
  <si>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</si>
  <si>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</si>
  <si>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</si>
  <si>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</si>
  <si>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</si>
  <si>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</si>
  <si>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</si>
  <si>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</si>
  <si>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</si>
  <si>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</si>
  <si>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</si>
  <si>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</si>
  <si>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</si>
  <si>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</si>
  <si>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</si>
  <si>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</si>
  <si>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</si>
  <si>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</si>
  <si>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</si>
  <si>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</si>
  <si>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</si>
  <si>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</si>
  <si>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</si>
  <si>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</si>
  <si>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</si>
  <si>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</si>
  <si>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</si>
  <si>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</si>
  <si>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</si>
  <si>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</si>
  <si>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</si>
  <si>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</si>
  <si>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</si>
  <si>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</si>
  <si>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</si>
  <si>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</si>
  <si>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</si>
  <si>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</si>
  <si>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</si>
  <si>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</si>
  <si>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</si>
  <si>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</si>
  <si>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</si>
  <si>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</si>
  <si>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</si>
  <si>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</si>
  <si>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</si>
  <si>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</si>
  <si>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</si>
  <si>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</si>
  <si>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</si>
  <si>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</si>
  <si>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</si>
  <si>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</si>
  <si>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</si>
  <si>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</si>
  <si>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</si>
  <si>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</si>
  <si>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</si>
  <si>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</si>
  <si>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</si>
  <si>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</si>
  <si>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</si>
  <si>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</si>
  <si>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</si>
  <si>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</si>
  <si>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</si>
  <si>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</si>
  <si>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</si>
  <si>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</si>
  <si>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</si>
  <si>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</si>
  <si>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</si>
  <si>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</si>
  <si>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</si>
  <si>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</si>
  <si>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</si>
  <si>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</si>
  <si>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</si>
  <si>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</si>
  <si>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</si>
  <si>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</si>
  <si>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</si>
  <si>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</si>
  <si>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</si>
  <si>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</si>
  <si>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</si>
  <si>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</si>
  <si>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</si>
  <si>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</si>
  <si>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</si>
  <si>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</si>
  <si>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</si>
  <si>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</si>
  <si>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</si>
  <si>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</si>
  <si>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</si>
  <si>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</si>
  <si>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</si>
  <si>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</si>
  <si>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</si>
  <si>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</si>
  <si>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</si>
  <si>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</si>
  <si>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</si>
  <si>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</si>
  <si>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</si>
  <si>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</si>
  <si>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</si>
  <si>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</si>
  <si>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</si>
  <si>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</si>
  <si>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</si>
  <si>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</si>
  <si>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</si>
  <si>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</si>
  <si>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</si>
  <si>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</si>
  <si>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</si>
  <si>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</si>
  <si>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</si>
  <si>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</si>
  <si>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</si>
  <si>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</si>
  <si>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</si>
  <si>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</si>
  <si>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</si>
  <si>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</si>
  <si>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</si>
  <si>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</si>
  <si>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</si>
  <si>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</si>
  <si>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</si>
  <si>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</si>
  <si>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</si>
  <si>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</si>
  <si>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</si>
  <si>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</si>
  <si>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</si>
  <si>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</si>
  <si>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</si>
  <si>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</si>
  <si>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</si>
  <si>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</si>
  <si>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</si>
  <si>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</si>
  <si>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</si>
  <si>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</si>
  <si>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</si>
  <si>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</si>
  <si>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</si>
  <si>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</si>
  <si>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</si>
  <si>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</si>
  <si>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</si>
  <si>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</si>
  <si>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</si>
  <si>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</si>
  <si>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</si>
  <si>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</si>
  <si>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</si>
  <si>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</si>
  <si>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</si>
  <si>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</si>
  <si>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</si>
  <si>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</si>
  <si>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</si>
  <si>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</si>
  <si>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</si>
  <si>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</si>
  <si>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</si>
  <si>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</si>
  <si>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</si>
  <si>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</si>
  <si>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</si>
  <si>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</si>
  <si>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</si>
  <si>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</si>
  <si>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</si>
  <si>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</si>
  <si>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</si>
  <si>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</si>
  <si>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</si>
  <si>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</si>
  <si>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</si>
  <si>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</si>
  <si>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</si>
  <si>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</si>
  <si>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</si>
  <si>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</si>
  <si>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</si>
  <si>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</si>
  <si>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</si>
  <si>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</si>
  <si>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</si>
  <si>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</si>
  <si>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</si>
  <si>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</si>
  <si>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</si>
  <si>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</si>
  <si>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</si>
  <si>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</si>
  <si>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</si>
  <si>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</si>
  <si>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</si>
  <si>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</si>
  <si>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</si>
  <si>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</si>
  <si>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</si>
  <si>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</si>
  <si>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</si>
  <si>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</si>
  <si>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</si>
  <si>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</si>
  <si>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</si>
  <si>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</si>
  <si>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</si>
  <si>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</si>
  <si>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</si>
  <si>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</si>
  <si>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</si>
  <si>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</si>
  <si>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</si>
  <si>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</si>
  <si>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</si>
  <si>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</si>
  <si>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</si>
  <si>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</si>
  <si>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</si>
  <si>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</si>
  <si>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</si>
  <si>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</si>
  <si>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</si>
  <si>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</si>
  <si>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</si>
  <si>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</si>
  <si>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</si>
  <si>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</si>
  <si>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</si>
  <si>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</si>
  <si>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</si>
  <si>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</si>
  <si>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</si>
  <si>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</si>
  <si>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</si>
  <si>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</si>
  <si>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</si>
  <si>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</si>
  <si>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</si>
  <si>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</si>
  <si>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</si>
  <si>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</si>
  <si>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</si>
  <si>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</si>
  <si>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</si>
  <si>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</si>
  <si>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</si>
  <si>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</si>
  <si>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</si>
  <si>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</si>
  <si>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</si>
  <si>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</si>
  <si>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</si>
  <si>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</si>
  <si>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</si>
  <si>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</si>
  <si>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</si>
  <si>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</si>
  <si>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</si>
  <si>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</si>
  <si>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</si>
  <si>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</si>
  <si>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</si>
  <si>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</si>
  <si>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</si>
  <si>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</si>
  <si>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</si>
  <si>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</si>
  <si>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</si>
  <si>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</si>
  <si>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</si>
  <si>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</si>
  <si>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</si>
  <si>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</si>
  <si>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</si>
  <si>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</si>
  <si>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</si>
  <si>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</si>
  <si>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</si>
  <si>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</si>
  <si>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</si>
  <si>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</si>
  <si>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</si>
  <si>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</si>
  <si>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</si>
  <si>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</si>
  <si>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</si>
  <si>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</si>
  <si>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</si>
  <si>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</si>
  <si>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</si>
  <si>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</si>
  <si>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</si>
  <si>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</si>
  <si>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</si>
  <si>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</si>
  <si>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</si>
  <si>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</si>
  <si>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</si>
  <si>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</si>
  <si>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</si>
  <si>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</si>
  <si>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</si>
  <si>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</si>
  <si>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</si>
  <si>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</si>
  <si>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</si>
  <si>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</si>
  <si>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</si>
  <si>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</si>
  <si>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</si>
  <si>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</si>
  <si>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</si>
  <si>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</si>
  <si>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</si>
  <si>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</si>
  <si>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</si>
  <si>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</si>
  <si>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</si>
  <si>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</si>
  <si>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</si>
  <si>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</si>
  <si>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</si>
  <si>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</si>
  <si>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</si>
  <si>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</si>
  <si>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</si>
  <si>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</si>
  <si>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</si>
  <si>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</si>
  <si>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</si>
  <si>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</si>
  <si>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</si>
  <si>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</si>
  <si>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</si>
  <si>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</si>
  <si>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</si>
  <si>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</si>
  <si>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</si>
  <si>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</si>
  <si>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</si>
  <si>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</si>
  <si>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</si>
  <si>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</si>
  <si>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</si>
  <si>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</si>
  <si>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</si>
  <si>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</si>
  <si>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</si>
  <si>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</si>
  <si>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</si>
  <si>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</si>
  <si>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</si>
  <si>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</si>
  <si>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</si>
  <si>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</si>
  <si>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</si>
  <si>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</si>
  <si>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</si>
  <si>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</si>
  <si>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</si>
  <si>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</si>
  <si>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</si>
  <si>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</si>
  <si>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</si>
  <si>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</si>
  <si>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</si>
  <si>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</si>
  <si>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</si>
  <si>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</si>
  <si>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</si>
  <si>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</si>
  <si>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</si>
  <si>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</si>
  <si>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</si>
  <si>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</si>
  <si>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</si>
  <si>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</si>
  <si>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</si>
  <si>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</si>
  <si>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</si>
  <si>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</si>
  <si>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</si>
  <si>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</si>
  <si>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</si>
  <si>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</si>
  <si>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</si>
  <si>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</si>
  <si>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</si>
  <si>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</si>
  <si>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</si>
  <si>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</si>
  <si>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</si>
  <si>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</si>
  <si>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</si>
  <si>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</si>
  <si>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</si>
  <si>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</si>
  <si>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</si>
  <si>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</si>
  <si>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</si>
  <si>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</si>
  <si>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</si>
  <si>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</si>
  <si>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</si>
  <si>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</si>
  <si>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</si>
  <si>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</si>
  <si>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</si>
  <si>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</si>
  <si>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</si>
  <si>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</si>
  <si>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</si>
  <si>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</si>
  <si>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</si>
  <si>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</si>
  <si>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</si>
  <si>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</si>
  <si>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</si>
  <si>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</si>
  <si>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</si>
  <si>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</si>
  <si>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</si>
  <si>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</si>
  <si>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</si>
  <si>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</si>
  <si>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</si>
  <si>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</si>
  <si>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</si>
  <si>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</si>
  <si>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</si>
  <si>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</si>
  <si>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</si>
  <si>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</si>
  <si>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</si>
  <si>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</si>
  <si>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</si>
  <si>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</si>
  <si>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</si>
  <si>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</si>
  <si>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</si>
  <si>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</si>
  <si>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</si>
  <si>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</si>
  <si>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</si>
  <si>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</si>
  <si>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</si>
  <si>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</si>
  <si>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</si>
  <si>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</si>
  <si>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</si>
  <si>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</si>
  <si>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</si>
  <si>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</si>
  <si>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</si>
  <si>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</si>
  <si>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</si>
  <si>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</si>
  <si>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</si>
  <si>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</si>
  <si>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</si>
  <si>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</si>
  <si>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</si>
  <si>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</si>
  <si>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</si>
  <si>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</si>
  <si>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</si>
  <si>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</si>
  <si>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</si>
  <si>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</si>
  <si>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</si>
  <si>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</si>
  <si>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</si>
  <si>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</si>
  <si>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</si>
  <si>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</si>
  <si>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</si>
  <si>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</si>
  <si>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</si>
  <si>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</si>
  <si>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</si>
  <si>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</si>
  <si>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</si>
  <si>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</si>
  <si>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</si>
  <si>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</si>
  <si>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</si>
  <si>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</si>
  <si>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</si>
  <si>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</si>
  <si>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</si>
  <si>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</si>
  <si>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</si>
  <si>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</si>
  <si>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</si>
  <si>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</si>
  <si>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</si>
  <si>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</si>
  <si>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</si>
  <si>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</si>
  <si>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</si>
  <si>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</si>
  <si>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</si>
  <si>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</si>
  <si>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</si>
  <si>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</si>
  <si>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</si>
  <si>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</si>
  <si>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</si>
  <si>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</si>
  <si>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</si>
  <si>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</si>
  <si>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</si>
  <si>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</si>
  <si>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</si>
  <si>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</si>
  <si>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</si>
  <si>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</si>
  <si>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</si>
  <si>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</si>
  <si>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</si>
  <si>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</si>
  <si>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</si>
  <si>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</si>
  <si>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</si>
  <si>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</si>
  <si>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</si>
  <si>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</si>
  <si>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</si>
  <si>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</si>
  <si>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</si>
  <si>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</si>
  <si>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</si>
  <si>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</si>
  <si>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</si>
  <si>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</si>
  <si>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</si>
  <si>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</si>
  <si>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</si>
  <si>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</si>
  <si>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</si>
  <si>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</si>
  <si>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</si>
  <si>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</si>
  <si>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</si>
  <si>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</si>
  <si>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</si>
  <si>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</si>
  <si>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</si>
  <si>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</si>
  <si>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</si>
  <si>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</si>
  <si>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</si>
  <si>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</si>
  <si>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</si>
  <si>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</si>
  <si>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</si>
  <si>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</si>
  <si>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</si>
  <si>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</si>
  <si>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</si>
  <si>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</si>
  <si>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</si>
  <si>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</si>
  <si>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</si>
  <si>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</si>
  <si>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</si>
  <si>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</si>
  <si>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</si>
  <si>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</si>
  <si>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</si>
  <si>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</si>
  <si>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</si>
  <si>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</si>
  <si>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</si>
  <si>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</si>
  <si>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</si>
  <si>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</si>
  <si>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</si>
  <si>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</si>
  <si>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</si>
  <si>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</si>
  <si>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</si>
  <si>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</si>
  <si>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</si>
  <si>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</si>
  <si>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</si>
  <si>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</si>
  <si>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</si>
  <si>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</si>
  <si>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</si>
  <si>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</si>
  <si>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</si>
  <si>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</si>
  <si>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</si>
  <si>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</si>
  <si>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</si>
  <si>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</si>
  <si>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</si>
  <si>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</si>
  <si>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</si>
  <si>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</si>
  <si>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</si>
  <si>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</si>
  <si>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</si>
  <si>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</si>
  <si>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</si>
  <si>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</si>
  <si>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</si>
  <si>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</si>
  <si>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</si>
  <si>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</si>
  <si>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</si>
  <si>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</si>
  <si>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</si>
  <si>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</si>
  <si>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</si>
  <si>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</si>
  <si>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</si>
  <si>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</si>
  <si>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</si>
  <si>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</si>
  <si>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</si>
  <si>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</si>
  <si>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</si>
  <si>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</si>
  <si>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</si>
  <si>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</si>
  <si>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</si>
  <si>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</si>
  <si>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</si>
  <si>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</si>
  <si>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</si>
  <si>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</si>
  <si>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</si>
  <si>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</si>
  <si>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</si>
  <si>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</si>
  <si>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</si>
  <si>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</si>
  <si>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</si>
  <si>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</si>
  <si>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</si>
  <si>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</si>
  <si>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</si>
  <si>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</si>
  <si>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</si>
  <si>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</si>
  <si>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</si>
  <si>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</si>
  <si>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</si>
  <si>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</si>
  <si>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</si>
  <si>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</si>
  <si>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</si>
  <si>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</si>
  <si>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</si>
  <si>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</si>
  <si>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</si>
  <si>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</si>
  <si>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</si>
  <si>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</si>
  <si>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</si>
  <si>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</si>
  <si>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</si>
  <si>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</si>
  <si>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</si>
  <si>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</si>
  <si>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</si>
  <si>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</si>
  <si>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</si>
  <si>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</si>
  <si>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</si>
  <si>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</si>
  <si>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</si>
  <si>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</si>
  <si>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</si>
  <si>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</si>
  <si>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</si>
  <si>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</si>
  <si>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</si>
  <si>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</si>
  <si>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</si>
  <si>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</si>
  <si>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</si>
  <si>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</si>
  <si>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</si>
  <si>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</si>
  <si>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</si>
  <si>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</si>
  <si>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</si>
  <si>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</si>
  <si>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</si>
  <si>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</si>
  <si>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</si>
  <si>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</si>
  <si>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</si>
  <si>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</si>
  <si>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</si>
  <si>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</si>
  <si>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</si>
  <si>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</si>
  <si>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</si>
  <si>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</si>
  <si>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</si>
  <si>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</si>
  <si>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</si>
  <si>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</si>
  <si>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</si>
  <si>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</si>
  <si>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</si>
  <si>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</si>
  <si>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</si>
  <si>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</si>
  <si>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</si>
  <si>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</si>
  <si>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</si>
  <si>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</si>
  <si>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</si>
  <si>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</si>
  <si>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</si>
  <si>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</si>
  <si>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</si>
  <si>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</si>
  <si>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</si>
  <si>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</si>
  <si>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</si>
  <si>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</si>
  <si>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</si>
  <si>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</si>
  <si>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</si>
  <si>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</si>
  <si>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</si>
  <si>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</si>
  <si>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</si>
  <si>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</si>
  <si>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</si>
  <si>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</si>
  <si>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</si>
  <si>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ДИР. БГ  АД</t>
  </si>
  <si>
    <t>31.03.2014г.</t>
  </si>
  <si>
    <t>Дата на съставяне: 20.04.2014</t>
  </si>
  <si>
    <t>Ръководител: Вл. Жеглов</t>
  </si>
  <si>
    <t>Съставител: П.Златкова</t>
  </si>
  <si>
    <t>П.Златкова</t>
  </si>
  <si>
    <t>Вл.Жеглов</t>
  </si>
  <si>
    <t xml:space="preserve">Дата на съставяне:      20.04.2014                                 </t>
  </si>
  <si>
    <t>П. Златкова</t>
  </si>
  <si>
    <t>Ръководител: Вл.Жеглов</t>
  </si>
  <si>
    <t xml:space="preserve">Дата  на съставяне: 20.04.2014                                                                                                                             </t>
  </si>
  <si>
    <t xml:space="preserve"> Ръководител: ВЛ. Жеглов</t>
  </si>
  <si>
    <t xml:space="preserve">Дата на съставяне: 20.04.2014                     </t>
  </si>
  <si>
    <t xml:space="preserve">                                    Съставител: П.Златкова                     </t>
  </si>
  <si>
    <t>Дата на съставяне:20.04.2014</t>
  </si>
  <si>
    <t>1. ОКАЗИОН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</si>
</sst>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2" sqref="A102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860</v>
      </c>
      <c r="F3" s="217" t="s">
        <v>2</v>
      </c>
      <c r="G3" s="172"/>
      <c r="H3" s="461">
        <v>130243596</v>
      </c>
    </row>
    <row r="4" spans="1:8" ht="13.5">
      <c r="A4" s="576" t="s">
        <v>3</v>
      </c>
      <c r="B4" s="582"/>
      <c r="C4" s="582"/>
      <c r="D4" s="582"/>
      <c r="E4" s="504" t="s">
        <v>159</v>
      </c>
      <c r="F4" s="578" t="s">
        <v>4</v>
      </c>
      <c r="G4" s="579"/>
      <c r="H4" s="461" t="s">
        <v>159</v>
      </c>
    </row>
    <row r="5" spans="1:8" ht="13.5">
      <c r="A5" s="576" t="s">
        <v>5</v>
      </c>
      <c r="B5" s="577"/>
      <c r="C5" s="577"/>
      <c r="D5" s="577"/>
      <c r="E5" s="505" t="s">
        <v>861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4615</v>
      </c>
      <c r="H11" s="152">
        <v>4615</v>
      </c>
    </row>
    <row r="12" spans="1:8" ht="13.5">
      <c r="A12" s="235" t="s">
        <v>24</v>
      </c>
      <c r="B12" s="241" t="s">
        <v>25</v>
      </c>
      <c r="C12" s="151">
        <v>509</v>
      </c>
      <c r="D12" s="151">
        <v>515</v>
      </c>
      <c r="E12" s="237" t="s">
        <v>26</v>
      </c>
      <c r="F12" s="242" t="s">
        <v>27</v>
      </c>
      <c r="G12" s="153">
        <v>4615</v>
      </c>
      <c r="H12" s="153">
        <v>4615</v>
      </c>
    </row>
    <row r="13" spans="1:8" ht="13.5">
      <c r="A13" s="235" t="s">
        <v>28</v>
      </c>
      <c r="B13" s="241" t="s">
        <v>29</v>
      </c>
      <c r="C13" s="151">
        <v>207</v>
      </c>
      <c r="D13" s="151">
        <v>249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25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45</v>
      </c>
      <c r="D16" s="151">
        <v>47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505</v>
      </c>
      <c r="D17" s="151">
        <v>423</v>
      </c>
      <c r="E17" s="243" t="s">
        <v>46</v>
      </c>
      <c r="F17" s="245" t="s">
        <v>47</v>
      </c>
      <c r="G17" s="154">
        <f>G11+G14+G15+G16</f>
        <v>4615</v>
      </c>
      <c r="H17" s="154">
        <f>H11+H14+H15+H16</f>
        <v>4615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>
        <v>26</v>
      </c>
      <c r="D18" s="151">
        <v>28</v>
      </c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1317</v>
      </c>
      <c r="D19" s="155">
        <f>SUM(D11:D18)</f>
        <v>1263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217</v>
      </c>
      <c r="H21" s="156">
        <f>SUM(H22:H24)</f>
        <v>217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217</v>
      </c>
      <c r="H22" s="152">
        <v>217</v>
      </c>
    </row>
    <row r="23" spans="1:13" ht="13.5">
      <c r="A23" s="235" t="s">
        <v>66</v>
      </c>
      <c r="B23" s="241" t="s">
        <v>67</v>
      </c>
      <c r="C23" s="151">
        <v>98</v>
      </c>
      <c r="D23" s="151">
        <v>116</v>
      </c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1560</v>
      </c>
      <c r="D24" s="151">
        <v>1624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344</v>
      </c>
      <c r="H25" s="154">
        <f>H19+H20+H21</f>
        <v>344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1658</v>
      </c>
      <c r="D27" s="155">
        <f>SUM(D23:D26)</f>
        <v>1740</v>
      </c>
      <c r="E27" s="253" t="s">
        <v>83</v>
      </c>
      <c r="F27" s="242" t="s">
        <v>84</v>
      </c>
      <c r="G27" s="154">
        <f>SUM(G28:G30)</f>
        <v>-685</v>
      </c>
      <c r="H27" s="154">
        <f>SUM(H28:H30)</f>
        <v>-297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59</v>
      </c>
      <c r="H28" s="152">
        <v>59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-744</v>
      </c>
      <c r="H29" s="316">
        <v>-356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-57</v>
      </c>
      <c r="H32" s="316">
        <v>-388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-742</v>
      </c>
      <c r="H33" s="154">
        <f>H27+H31+H32</f>
        <v>-685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848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4217</v>
      </c>
      <c r="H36" s="154">
        <f>H25+H17+H33</f>
        <v>4274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>
        <v>4</v>
      </c>
      <c r="D54" s="151">
        <v>4</v>
      </c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2980</v>
      </c>
      <c r="D55" s="155">
        <f>D19+D20+D21+D27+D32+D45+D51+D53+D54</f>
        <v>3008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76</v>
      </c>
      <c r="H61" s="154">
        <f>SUM(H62:H68)</f>
        <v>1359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</v>
      </c>
      <c r="H62" s="152">
        <v>1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1245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24</v>
      </c>
      <c r="H65" s="152">
        <v>58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</v>
      </c>
      <c r="H66" s="152">
        <v>43</v>
      </c>
    </row>
    <row r="67" spans="1:8" ht="13.5">
      <c r="A67" s="235" t="s">
        <v>207</v>
      </c>
      <c r="B67" s="241" t="s">
        <v>208</v>
      </c>
      <c r="C67" s="151">
        <v>41</v>
      </c>
      <c r="D67" s="151">
        <v>37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3.5">
      <c r="A68" s="235" t="s">
        <v>211</v>
      </c>
      <c r="B68" s="241" t="s">
        <v>212</v>
      </c>
      <c r="C68" s="151">
        <v>447</v>
      </c>
      <c r="D68" s="151">
        <v>452</v>
      </c>
      <c r="E68" s="237" t="s">
        <v>213</v>
      </c>
      <c r="F68" s="242" t="s">
        <v>214</v>
      </c>
      <c r="G68" s="152">
        <v>21</v>
      </c>
      <c r="H68" s="152">
        <v>7</v>
      </c>
    </row>
    <row r="69" spans="1:8" ht="13.5">
      <c r="A69" s="235" t="s">
        <v>215</v>
      </c>
      <c r="B69" s="241" t="s">
        <v>216</v>
      </c>
      <c r="C69" s="151">
        <v>44</v>
      </c>
      <c r="D69" s="151">
        <v>97</v>
      </c>
      <c r="E69" s="251" t="s">
        <v>78</v>
      </c>
      <c r="F69" s="242" t="s">
        <v>217</v>
      </c>
      <c r="G69" s="152">
        <v>5</v>
      </c>
      <c r="H69" s="152">
        <v>6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81</v>
      </c>
      <c r="H71" s="161">
        <f>H59+H60+H61+H69+H70</f>
        <v>1365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44</v>
      </c>
      <c r="D72" s="151">
        <v>44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576</v>
      </c>
      <c r="D75" s="155">
        <f>SUM(D67:D74)</f>
        <v>630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>
        <v>184</v>
      </c>
      <c r="H76" s="152">
        <v>237</v>
      </c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265</v>
      </c>
      <c r="H79" s="162">
        <f>H71+H74+H75+H76</f>
        <v>1602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926</v>
      </c>
      <c r="D88" s="151">
        <v>2237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926</v>
      </c>
      <c r="D91" s="155">
        <f>SUM(D87:D90)</f>
        <v>2238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1502</v>
      </c>
      <c r="D93" s="155">
        <f>D64+D75+D84+D91+D92</f>
        <v>2868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4482</v>
      </c>
      <c r="D94" s="164">
        <f>D93+D55</f>
        <v>5876</v>
      </c>
      <c r="E94" s="449" t="s">
        <v>270</v>
      </c>
      <c r="F94" s="289" t="s">
        <v>271</v>
      </c>
      <c r="G94" s="165">
        <f>G36+G39+G55+G79</f>
        <v>4482</v>
      </c>
      <c r="H94" s="165">
        <f>H36+H39+H55+H79</f>
        <v>5876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862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53" sqref="D5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ДИР. БГ  АД</v>
      </c>
      <c r="C2" s="585"/>
      <c r="D2" s="585"/>
      <c r="E2" s="585"/>
      <c r="F2" s="587" t="s">
        <v>2</v>
      </c>
      <c r="G2" s="587"/>
      <c r="H2" s="526">
        <f>'справка №1-БАЛАНС'!H3</f>
        <v>130243596</v>
      </c>
    </row>
    <row r="3" spans="1:8" ht="13.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31.03.2014г.</v>
      </c>
      <c r="C4" s="586"/>
      <c r="D4" s="586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</v>
      </c>
      <c r="D9" s="46">
        <v>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179</v>
      </c>
      <c r="D10" s="46">
        <v>124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134</v>
      </c>
      <c r="D11" s="46">
        <v>125</v>
      </c>
      <c r="E11" s="300" t="s">
        <v>292</v>
      </c>
      <c r="F11" s="549" t="s">
        <v>293</v>
      </c>
      <c r="G11" s="550">
        <v>469</v>
      </c>
      <c r="H11" s="550">
        <v>468</v>
      </c>
    </row>
    <row r="12" spans="1:8" ht="12">
      <c r="A12" s="298" t="s">
        <v>294</v>
      </c>
      <c r="B12" s="299" t="s">
        <v>295</v>
      </c>
      <c r="C12" s="46">
        <v>227</v>
      </c>
      <c r="D12" s="46">
        <v>208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29</v>
      </c>
      <c r="D13" s="46">
        <v>27</v>
      </c>
      <c r="E13" s="301" t="s">
        <v>51</v>
      </c>
      <c r="F13" s="551" t="s">
        <v>299</v>
      </c>
      <c r="G13" s="548">
        <f>SUM(G9:G12)</f>
        <v>469</v>
      </c>
      <c r="H13" s="548">
        <f>SUM(H9:H12)</f>
        <v>468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>
        <v>53</v>
      </c>
      <c r="H15" s="550"/>
    </row>
    <row r="16" spans="1:8" ht="12">
      <c r="A16" s="298" t="s">
        <v>306</v>
      </c>
      <c r="B16" s="299" t="s">
        <v>307</v>
      </c>
      <c r="C16" s="47">
        <v>1</v>
      </c>
      <c r="D16" s="47"/>
      <c r="E16" s="298" t="s">
        <v>308</v>
      </c>
      <c r="F16" s="552" t="s">
        <v>309</v>
      </c>
      <c r="G16" s="555">
        <v>53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577</v>
      </c>
      <c r="D19" s="49">
        <f>SUM(D9:D15)+D16</f>
        <v>492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579</v>
      </c>
      <c r="D28" s="50">
        <f>D26+D19</f>
        <v>494</v>
      </c>
      <c r="E28" s="127" t="s">
        <v>338</v>
      </c>
      <c r="F28" s="554" t="s">
        <v>339</v>
      </c>
      <c r="G28" s="548">
        <f>G13+G15+G24</f>
        <v>522</v>
      </c>
      <c r="H28" s="548">
        <f>H13+H15+H24</f>
        <v>468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57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579</v>
      </c>
      <c r="D33" s="49">
        <f>D28-D31+D32</f>
        <v>494</v>
      </c>
      <c r="E33" s="127" t="s">
        <v>352</v>
      </c>
      <c r="F33" s="554" t="s">
        <v>353</v>
      </c>
      <c r="G33" s="53">
        <f>G32-G31+G28</f>
        <v>522</v>
      </c>
      <c r="H33" s="53">
        <f>H32-H31+H28</f>
        <v>468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57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57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57</v>
      </c>
      <c r="H41" s="52">
        <f>IF(D39=0,IF(H39-H40&gt;0,H39-H40+D40,0),IF(D39-D40&lt;0,D40-D39+H40,0))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579</v>
      </c>
      <c r="D42" s="53">
        <f>D33+D35+D39</f>
        <v>494</v>
      </c>
      <c r="E42" s="128" t="s">
        <v>379</v>
      </c>
      <c r="F42" s="129" t="s">
        <v>380</v>
      </c>
      <c r="G42" s="53">
        <f>G39+G33</f>
        <v>579</v>
      </c>
      <c r="H42" s="53">
        <f>H39+H33</f>
        <v>494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41749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B52" sqref="B52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ДИР. БГ  АД</v>
      </c>
      <c r="C4" s="541" t="s">
        <v>2</v>
      </c>
      <c r="D4" s="541">
        <f>'справка №1-БАЛАНС'!H3</f>
        <v>130243596</v>
      </c>
      <c r="E4" s="323"/>
      <c r="F4" s="323"/>
    </row>
    <row r="5" spans="1:4" ht="13.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31.03.2014г.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465</v>
      </c>
      <c r="D10" s="54">
        <v>527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-790</v>
      </c>
      <c r="D11" s="54">
        <v>-128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-343</v>
      </c>
      <c r="D13" s="54">
        <v>-200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-37</v>
      </c>
      <c r="D19" s="54">
        <v>-41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-705</v>
      </c>
      <c r="D20" s="55">
        <f>SUM(D10:D19)</f>
        <v>158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-108</v>
      </c>
      <c r="D22" s="54">
        <v>-11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-108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5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</v>
      </c>
      <c r="D42" s="55">
        <f>SUM(D34:D41)</f>
        <v>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-815</v>
      </c>
      <c r="D43" s="55">
        <f>D42+D32+D20</f>
        <v>150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1741</v>
      </c>
      <c r="D44" s="132">
        <v>1591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926</v>
      </c>
      <c r="D45" s="55">
        <f>D44+D43</f>
        <v>1741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">
      <selection activeCell="J38" sqref="J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ДИР. БГ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130243596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31.03.2014г.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4615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217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59</v>
      </c>
      <c r="J11" s="58">
        <f>'справка №1-БАЛАНС'!H29+'справка №1-БАЛАНС'!H32</f>
        <v>-744</v>
      </c>
      <c r="K11" s="60"/>
      <c r="L11" s="344">
        <f>SUM(C11:K11)</f>
        <v>4274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4615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217</v>
      </c>
      <c r="G15" s="61">
        <f t="shared" si="2"/>
        <v>0</v>
      </c>
      <c r="H15" s="61">
        <f t="shared" si="2"/>
        <v>0</v>
      </c>
      <c r="I15" s="61">
        <f t="shared" si="2"/>
        <v>59</v>
      </c>
      <c r="J15" s="61">
        <f t="shared" si="2"/>
        <v>-744</v>
      </c>
      <c r="K15" s="61">
        <f t="shared" si="2"/>
        <v>0</v>
      </c>
      <c r="L15" s="344">
        <f t="shared" si="1"/>
        <v>4274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-57</v>
      </c>
      <c r="K16" s="60"/>
      <c r="L16" s="344">
        <f t="shared" si="1"/>
        <v>-57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4615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217</v>
      </c>
      <c r="G29" s="59">
        <f t="shared" si="6"/>
        <v>0</v>
      </c>
      <c r="H29" s="59">
        <f t="shared" si="6"/>
        <v>0</v>
      </c>
      <c r="I29" s="59">
        <f t="shared" si="6"/>
        <v>59</v>
      </c>
      <c r="J29" s="59">
        <f t="shared" si="6"/>
        <v>-801</v>
      </c>
      <c r="K29" s="59">
        <f t="shared" si="6"/>
        <v>0</v>
      </c>
      <c r="L29" s="344">
        <f t="shared" si="1"/>
        <v>4217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4615</v>
      </c>
      <c r="D32" s="59">
        <f t="shared" si="7"/>
        <v>127</v>
      </c>
      <c r="E32" s="59">
        <f t="shared" si="7"/>
        <v>0</v>
      </c>
      <c r="F32" s="59">
        <f t="shared" si="7"/>
        <v>217</v>
      </c>
      <c r="G32" s="59">
        <f t="shared" si="7"/>
        <v>0</v>
      </c>
      <c r="H32" s="59">
        <f t="shared" si="7"/>
        <v>0</v>
      </c>
      <c r="I32" s="59">
        <f t="shared" si="7"/>
        <v>59</v>
      </c>
      <c r="J32" s="59">
        <f t="shared" si="7"/>
        <v>-801</v>
      </c>
      <c r="K32" s="59">
        <f t="shared" si="7"/>
        <v>0</v>
      </c>
      <c r="L32" s="344">
        <f t="shared" si="1"/>
        <v>4217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864</v>
      </c>
      <c r="E38" s="591"/>
      <c r="F38" s="591"/>
      <c r="G38" s="591"/>
      <c r="H38" s="591"/>
      <c r="I38" s="591"/>
      <c r="J38" s="15" t="s">
        <v>871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O44" sqref="O44:R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ДИР. БГ 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130243596</v>
      </c>
      <c r="P2" s="483"/>
      <c r="Q2" s="483"/>
      <c r="R2" s="526"/>
    </row>
    <row r="3" spans="1:18" ht="13.5">
      <c r="A3" s="609" t="s">
        <v>5</v>
      </c>
      <c r="B3" s="610"/>
      <c r="C3" s="612" t="str">
        <f>'справка №1-БАЛАНС'!E5</f>
        <v>31.03.2014г.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5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1.25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564</v>
      </c>
      <c r="E9" s="189"/>
      <c r="F9" s="189"/>
      <c r="G9" s="74">
        <f>D9+E9-F9</f>
        <v>564</v>
      </c>
      <c r="H9" s="65"/>
      <c r="I9" s="65"/>
      <c r="J9" s="74">
        <f>G9+H9-I9</f>
        <v>564</v>
      </c>
      <c r="K9" s="65">
        <v>49</v>
      </c>
      <c r="L9" s="65">
        <v>6</v>
      </c>
      <c r="M9" s="65"/>
      <c r="N9" s="74">
        <f>K9+L9-M9</f>
        <v>55</v>
      </c>
      <c r="O9" s="65"/>
      <c r="P9" s="65"/>
      <c r="Q9" s="74">
        <f aca="true" t="shared" si="0" ref="Q9:Q15">N9+O9-P9</f>
        <v>55</v>
      </c>
      <c r="R9" s="74">
        <f aca="true" t="shared" si="1" ref="R9:R15">J9-Q9</f>
        <v>509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1047</v>
      </c>
      <c r="E11" s="189">
        <v>1</v>
      </c>
      <c r="F11" s="189"/>
      <c r="G11" s="74">
        <f t="shared" si="2"/>
        <v>1048</v>
      </c>
      <c r="H11" s="65"/>
      <c r="I11" s="65"/>
      <c r="J11" s="74">
        <f t="shared" si="3"/>
        <v>1048</v>
      </c>
      <c r="K11" s="65">
        <v>800</v>
      </c>
      <c r="L11" s="65">
        <v>41</v>
      </c>
      <c r="M11" s="65"/>
      <c r="N11" s="74">
        <f t="shared" si="4"/>
        <v>841</v>
      </c>
      <c r="O11" s="65"/>
      <c r="P11" s="65"/>
      <c r="Q11" s="74">
        <f t="shared" si="0"/>
        <v>841</v>
      </c>
      <c r="R11" s="74">
        <f t="shared" si="1"/>
        <v>207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311</v>
      </c>
      <c r="E13" s="189">
        <v>25</v>
      </c>
      <c r="F13" s="189">
        <v>145</v>
      </c>
      <c r="G13" s="74">
        <f t="shared" si="2"/>
        <v>191</v>
      </c>
      <c r="H13" s="65"/>
      <c r="I13" s="65"/>
      <c r="J13" s="74">
        <f t="shared" si="3"/>
        <v>191</v>
      </c>
      <c r="K13" s="65">
        <v>310</v>
      </c>
      <c r="L13" s="65">
        <v>1</v>
      </c>
      <c r="M13" s="65">
        <v>145</v>
      </c>
      <c r="N13" s="74">
        <f t="shared" si="4"/>
        <v>166</v>
      </c>
      <c r="O13" s="65"/>
      <c r="P13" s="65"/>
      <c r="Q13" s="74">
        <f t="shared" si="0"/>
        <v>166</v>
      </c>
      <c r="R13" s="74">
        <f t="shared" si="1"/>
        <v>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69</v>
      </c>
      <c r="E14" s="189"/>
      <c r="F14" s="189"/>
      <c r="G14" s="74">
        <f t="shared" si="2"/>
        <v>69</v>
      </c>
      <c r="H14" s="65"/>
      <c r="I14" s="65"/>
      <c r="J14" s="74">
        <f t="shared" si="3"/>
        <v>69</v>
      </c>
      <c r="K14" s="65">
        <v>22</v>
      </c>
      <c r="L14" s="65">
        <v>2</v>
      </c>
      <c r="M14" s="65"/>
      <c r="N14" s="74">
        <f t="shared" si="4"/>
        <v>24</v>
      </c>
      <c r="O14" s="65"/>
      <c r="P14" s="65"/>
      <c r="Q14" s="74">
        <f t="shared" si="0"/>
        <v>24</v>
      </c>
      <c r="R14" s="74">
        <f t="shared" si="1"/>
        <v>45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423</v>
      </c>
      <c r="E15" s="457">
        <v>82</v>
      </c>
      <c r="F15" s="457"/>
      <c r="G15" s="74">
        <f t="shared" si="2"/>
        <v>505</v>
      </c>
      <c r="H15" s="458"/>
      <c r="I15" s="458"/>
      <c r="J15" s="74">
        <f t="shared" si="3"/>
        <v>505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505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57</v>
      </c>
      <c r="E16" s="189"/>
      <c r="F16" s="189"/>
      <c r="G16" s="74">
        <f t="shared" si="2"/>
        <v>57</v>
      </c>
      <c r="H16" s="65"/>
      <c r="I16" s="65"/>
      <c r="J16" s="74">
        <f t="shared" si="3"/>
        <v>57</v>
      </c>
      <c r="K16" s="65">
        <v>29</v>
      </c>
      <c r="L16" s="65">
        <v>2</v>
      </c>
      <c r="M16" s="65"/>
      <c r="N16" s="74">
        <f t="shared" si="4"/>
        <v>31</v>
      </c>
      <c r="O16" s="65"/>
      <c r="P16" s="65"/>
      <c r="Q16" s="74">
        <f aca="true" t="shared" si="5" ref="Q16:Q25">N16+O16-P16</f>
        <v>31</v>
      </c>
      <c r="R16" s="74">
        <f aca="true" t="shared" si="6" ref="R16:R25">J16-Q16</f>
        <v>26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2471</v>
      </c>
      <c r="E17" s="194">
        <f>SUM(E9:E16)</f>
        <v>108</v>
      </c>
      <c r="F17" s="194">
        <f>SUM(F9:F16)</f>
        <v>145</v>
      </c>
      <c r="G17" s="74">
        <f t="shared" si="2"/>
        <v>2434</v>
      </c>
      <c r="H17" s="75">
        <f>SUM(H9:H16)</f>
        <v>0</v>
      </c>
      <c r="I17" s="75">
        <f>SUM(I9:I16)</f>
        <v>0</v>
      </c>
      <c r="J17" s="74">
        <f t="shared" si="3"/>
        <v>2434</v>
      </c>
      <c r="K17" s="75">
        <f>SUM(K9:K16)</f>
        <v>1210</v>
      </c>
      <c r="L17" s="75">
        <f>SUM(L9:L16)</f>
        <v>52</v>
      </c>
      <c r="M17" s="75">
        <f>SUM(M9:M16)</f>
        <v>145</v>
      </c>
      <c r="N17" s="74">
        <f t="shared" si="4"/>
        <v>1117</v>
      </c>
      <c r="O17" s="75">
        <f>SUM(O9:O16)</f>
        <v>0</v>
      </c>
      <c r="P17" s="75">
        <f>SUM(P9:P16)</f>
        <v>0</v>
      </c>
      <c r="Q17" s="74">
        <f t="shared" si="5"/>
        <v>1117</v>
      </c>
      <c r="R17" s="74">
        <f t="shared" si="6"/>
        <v>1317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546</v>
      </c>
      <c r="E21" s="189"/>
      <c r="F21" s="189"/>
      <c r="G21" s="74">
        <f t="shared" si="2"/>
        <v>546</v>
      </c>
      <c r="H21" s="65"/>
      <c r="I21" s="65"/>
      <c r="J21" s="74">
        <f t="shared" si="3"/>
        <v>546</v>
      </c>
      <c r="K21" s="65">
        <v>430</v>
      </c>
      <c r="L21" s="65">
        <v>18</v>
      </c>
      <c r="M21" s="65"/>
      <c r="N21" s="74">
        <f t="shared" si="4"/>
        <v>448</v>
      </c>
      <c r="O21" s="65"/>
      <c r="P21" s="65"/>
      <c r="Q21" s="74">
        <f t="shared" si="5"/>
        <v>448</v>
      </c>
      <c r="R21" s="74">
        <f t="shared" si="6"/>
        <v>98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12</v>
      </c>
      <c r="L22" s="65"/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2204</v>
      </c>
      <c r="E24" s="189"/>
      <c r="F24" s="189"/>
      <c r="G24" s="74">
        <f t="shared" si="2"/>
        <v>2204</v>
      </c>
      <c r="H24" s="65"/>
      <c r="I24" s="65"/>
      <c r="J24" s="74">
        <f t="shared" si="3"/>
        <v>2204</v>
      </c>
      <c r="K24" s="65">
        <v>580</v>
      </c>
      <c r="L24" s="65">
        <v>64</v>
      </c>
      <c r="M24" s="65"/>
      <c r="N24" s="74">
        <f t="shared" si="4"/>
        <v>644</v>
      </c>
      <c r="O24" s="65"/>
      <c r="P24" s="65"/>
      <c r="Q24" s="74">
        <f t="shared" si="5"/>
        <v>644</v>
      </c>
      <c r="R24" s="74">
        <f t="shared" si="6"/>
        <v>1560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2762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2762</v>
      </c>
      <c r="H25" s="66">
        <f t="shared" si="7"/>
        <v>0</v>
      </c>
      <c r="I25" s="66">
        <f t="shared" si="7"/>
        <v>0</v>
      </c>
      <c r="J25" s="67">
        <f t="shared" si="3"/>
        <v>2762</v>
      </c>
      <c r="K25" s="66">
        <f t="shared" si="7"/>
        <v>1022</v>
      </c>
      <c r="L25" s="66">
        <f t="shared" si="7"/>
        <v>82</v>
      </c>
      <c r="M25" s="66">
        <f t="shared" si="7"/>
        <v>0</v>
      </c>
      <c r="N25" s="67">
        <f t="shared" si="4"/>
        <v>1104</v>
      </c>
      <c r="O25" s="66">
        <f t="shared" si="7"/>
        <v>0</v>
      </c>
      <c r="P25" s="66">
        <f t="shared" si="7"/>
        <v>0</v>
      </c>
      <c r="Q25" s="67">
        <f t="shared" si="5"/>
        <v>1104</v>
      </c>
      <c r="R25" s="67">
        <f t="shared" si="6"/>
        <v>1658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5233</v>
      </c>
      <c r="E40" s="438">
        <f>E17+E18+E19+E25+E38+E39</f>
        <v>108</v>
      </c>
      <c r="F40" s="438">
        <f aca="true" t="shared" si="13" ref="F40:R40">F17+F18+F19+F25+F38+F39</f>
        <v>145</v>
      </c>
      <c r="G40" s="438">
        <f t="shared" si="13"/>
        <v>5196</v>
      </c>
      <c r="H40" s="438">
        <f t="shared" si="13"/>
        <v>0</v>
      </c>
      <c r="I40" s="438">
        <f t="shared" si="13"/>
        <v>0</v>
      </c>
      <c r="J40" s="438">
        <f t="shared" si="13"/>
        <v>5196</v>
      </c>
      <c r="K40" s="438">
        <f t="shared" si="13"/>
        <v>2232</v>
      </c>
      <c r="L40" s="438">
        <f t="shared" si="13"/>
        <v>134</v>
      </c>
      <c r="M40" s="438">
        <f t="shared" si="13"/>
        <v>145</v>
      </c>
      <c r="N40" s="438">
        <f t="shared" si="13"/>
        <v>2221</v>
      </c>
      <c r="O40" s="438">
        <f t="shared" si="13"/>
        <v>0</v>
      </c>
      <c r="P40" s="438">
        <f t="shared" si="13"/>
        <v>0</v>
      </c>
      <c r="Q40" s="438">
        <f t="shared" si="13"/>
        <v>2221</v>
      </c>
      <c r="R40" s="438">
        <f t="shared" si="13"/>
        <v>2975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608"/>
      <c r="L44" s="608"/>
      <c r="M44" s="608"/>
      <c r="N44" s="608"/>
      <c r="O44" s="597" t="s">
        <v>869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108" sqref="D108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ДИР. БГ  АД</v>
      </c>
      <c r="C3" s="620"/>
      <c r="D3" s="526" t="s">
        <v>2</v>
      </c>
      <c r="E3" s="107">
        <f>'справка №1-БАЛАНС'!H3</f>
        <v>130243596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 t="str">
        <f>'справка №1-БАЛАНС'!E5</f>
        <v>31.03.2014г.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1.25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41</v>
      </c>
      <c r="D24" s="119">
        <f>SUM(D25:D27)</f>
        <v>0</v>
      </c>
      <c r="E24" s="120">
        <f>SUM(E25:E27)</f>
        <v>41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41</v>
      </c>
      <c r="D26" s="108"/>
      <c r="E26" s="120">
        <f t="shared" si="0"/>
        <v>41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447</v>
      </c>
      <c r="D28" s="108"/>
      <c r="E28" s="120">
        <f t="shared" si="0"/>
        <v>447</v>
      </c>
      <c r="F28" s="106"/>
    </row>
    <row r="29" spans="1:6" ht="12">
      <c r="A29" s="396" t="s">
        <v>648</v>
      </c>
      <c r="B29" s="397" t="s">
        <v>649</v>
      </c>
      <c r="C29" s="108">
        <v>44</v>
      </c>
      <c r="D29" s="108"/>
      <c r="E29" s="120">
        <f t="shared" si="0"/>
        <v>44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44</v>
      </c>
      <c r="D33" s="105">
        <f>SUM(D34:D37)</f>
        <v>0</v>
      </c>
      <c r="E33" s="121">
        <f>SUM(E34:E37)</f>
        <v>44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44</v>
      </c>
      <c r="D34" s="108"/>
      <c r="E34" s="120">
        <f t="shared" si="0"/>
        <v>44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576</v>
      </c>
      <c r="D43" s="104">
        <f>D24+D28+D29+D31+D30+D32+D33+D38</f>
        <v>0</v>
      </c>
      <c r="E43" s="118">
        <f>E24+E28+E29+E31+E30+E32+E33+E38</f>
        <v>576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576</v>
      </c>
      <c r="D44" s="103">
        <f>D43+D21+D19+D9</f>
        <v>0</v>
      </c>
      <c r="E44" s="118">
        <f>E43+E21+E19+E9</f>
        <v>576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1.25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12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12">
      <c r="A71" s="396" t="s">
        <v>685</v>
      </c>
      <c r="B71" s="397" t="s">
        <v>715</v>
      </c>
      <c r="C71" s="105">
        <f>SUM(C72:C74)</f>
        <v>1</v>
      </c>
      <c r="D71" s="105">
        <f>SUM(D72:D74)</f>
        <v>0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</v>
      </c>
      <c r="D72" s="108"/>
      <c r="E72" s="119">
        <f t="shared" si="1"/>
        <v>1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75</v>
      </c>
      <c r="D85" s="104">
        <f>SUM(D86:D90)+D94</f>
        <v>0</v>
      </c>
      <c r="E85" s="104">
        <f>SUM(E86:E90)+E94</f>
        <v>75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24</v>
      </c>
      <c r="D88" s="108"/>
      <c r="E88" s="119">
        <f t="shared" si="1"/>
        <v>24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/>
      <c r="E89" s="119">
        <f t="shared" si="1"/>
        <v>30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21</v>
      </c>
      <c r="D90" s="103">
        <f>SUM(D91:D93)</f>
        <v>0</v>
      </c>
      <c r="E90" s="103">
        <f>SUM(E91:E93)</f>
        <v>21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21</v>
      </c>
      <c r="D92" s="108"/>
      <c r="E92" s="119">
        <f t="shared" si="1"/>
        <v>21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</v>
      </c>
      <c r="D95" s="108"/>
      <c r="E95" s="119">
        <f t="shared" si="1"/>
        <v>5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81</v>
      </c>
      <c r="D96" s="104">
        <f>D85+D80+D75+D71+D95</f>
        <v>0</v>
      </c>
      <c r="E96" s="104">
        <f>E85+E80+E75+E71+E95</f>
        <v>81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81</v>
      </c>
      <c r="D97" s="104">
        <f>D96+D68+D66</f>
        <v>0</v>
      </c>
      <c r="E97" s="104">
        <f>E96+E68+E66</f>
        <v>81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0" sqref="I30:J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ДИР. БГ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130243596</v>
      </c>
    </row>
    <row r="5" spans="1:9" ht="13.5">
      <c r="A5" s="501" t="s">
        <v>5</v>
      </c>
      <c r="B5" s="622" t="str">
        <f>'справка №1-БАЛАНС'!E5</f>
        <v>31.03.2014г.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1.25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792</v>
      </c>
      <c r="B12" s="90" t="s">
        <v>793</v>
      </c>
      <c r="C12" s="439">
        <v>4615</v>
      </c>
      <c r="D12" s="98"/>
      <c r="E12" s="98"/>
      <c r="F12" s="98">
        <v>4615</v>
      </c>
      <c r="G12" s="98"/>
      <c r="H12" s="98"/>
      <c r="I12" s="434">
        <f>F12+G12-H12</f>
        <v>4615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4615</v>
      </c>
      <c r="D17" s="85">
        <f t="shared" si="1"/>
        <v>0</v>
      </c>
      <c r="E17" s="85">
        <f t="shared" si="1"/>
        <v>0</v>
      </c>
      <c r="F17" s="85">
        <f t="shared" si="1"/>
        <v>4615</v>
      </c>
      <c r="G17" s="85">
        <f t="shared" si="1"/>
        <v>0</v>
      </c>
      <c r="H17" s="85">
        <f t="shared" si="1"/>
        <v>0</v>
      </c>
      <c r="I17" s="434">
        <f t="shared" si="0"/>
        <v>4615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864</v>
      </c>
      <c r="E30" s="623" t="s">
        <v>865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3">
      <selection activeCell="G72" sqref="G7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ДИР. БГ  АД</v>
      </c>
      <c r="C5" s="628"/>
      <c r="D5" s="628"/>
      <c r="E5" s="570" t="s">
        <v>2</v>
      </c>
      <c r="F5" s="451">
        <f>'справка №1-БАЛАНС'!H3</f>
        <v>130243596</v>
      </c>
    </row>
    <row r="6" spans="1:13" ht="15" customHeight="1">
      <c r="A6" s="27" t="s">
        <v>819</v>
      </c>
      <c r="B6" s="629" t="str">
        <f>'справка №1-БАЛАНС'!E5</f>
        <v>31.03.2014г.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875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846</v>
      </c>
      <c r="B151" s="453"/>
      <c r="C151" s="630" t="s">
        <v>847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854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Vladimir Georgiev</cp:lastModifiedBy>
  <cp:lastPrinted>2014-04-30T09:04:26Z</cp:lastPrinted>
  <dcterms:created xsi:type="dcterms:W3CDTF">2000-06-29T12:02:40Z</dcterms:created>
  <dcterms:modified xsi:type="dcterms:W3CDTF">2014-04-30T12:12:39Z</dcterms:modified>
  <cp:category/>
  <cp:version/>
  <cp:contentType/>
  <cp:contentStatus/>
</cp:coreProperties>
</file>